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2"/>
  <workbookPr/>
  <mc:AlternateContent xmlns:mc="http://schemas.openxmlformats.org/markup-compatibility/2006">
    <mc:Choice Requires="x15">
      <x15ac:absPath xmlns:x15ac="http://schemas.microsoft.com/office/spreadsheetml/2010/11/ac" url="C:\Users\attila.szanto\Documents\DOCS_DAN-AGRARA\INÉ PROJEKTY\MB\MB Malá Belá 202X\AA-VOS Mala Bela 202X\BUING 2022-05-03 VOS\"/>
    </mc:Choice>
  </mc:AlternateContent>
  <xr:revisionPtr revIDLastSave="0" documentId="11_BD70B1E251B37DC95D45DD0767BE44D5A2381959" xr6:coauthVersionLast="47" xr6:coauthVersionMax="47" xr10:uidLastSave="{00000000-0000-0000-0000-000000000000}"/>
  <bookViews>
    <workbookView xWindow="0" yWindow="0" windowWidth="28800" windowHeight="11835" xr2:uid="{00000000-000D-0000-FFFF-FFFF00000000}"/>
  </bookViews>
  <sheets>
    <sheet name="Rekapitulácia stavby" sheetId="1" r:id="rId1"/>
    <sheet name="1371-1-1 - Maštal pre oší..." sheetId="2" r:id="rId2"/>
    <sheet name="1371-1-2 - Spojovacia chodba" sheetId="3" r:id="rId3"/>
    <sheet name="1371-1-3 - Zdravotechnika" sheetId="4" r:id="rId4"/>
    <sheet name="1371-1-4 - Elektroinštalácia" sheetId="5" r:id="rId5"/>
    <sheet name="1371-1-5 - Technológia" sheetId="6" r:id="rId6"/>
    <sheet name="1371-2-1 - Maštal pre oší..." sheetId="7" r:id="rId7"/>
    <sheet name="1371-2-2 - Spojovacia chodba" sheetId="8" r:id="rId8"/>
    <sheet name="1371-2-3 - Zdravotechnika" sheetId="9" r:id="rId9"/>
    <sheet name="1371-2-4 - Elektroinštalácia" sheetId="10" r:id="rId10"/>
    <sheet name="1371-2-5 - Technológia" sheetId="11" r:id="rId11"/>
    <sheet name="1371-3-1-1 - HSV a PSV vš..." sheetId="12" r:id="rId12"/>
    <sheet name="1371-3-1-2 - Elektroinšta..." sheetId="13" r:id="rId13"/>
    <sheet name="1371-3-2 - Oporná stena a..." sheetId="14" r:id="rId14"/>
    <sheet name="1371-4 - SO-18 Areálová k..." sheetId="15" r:id="rId15"/>
    <sheet name="1371-5-1 - HSV a PSV všeo..." sheetId="16" r:id="rId16"/>
    <sheet name="1371-5-2 - Elektroinštalácia" sheetId="17" r:id="rId17"/>
    <sheet name="1371-6-1 - HSV a PSV všeo..." sheetId="18" r:id="rId18"/>
    <sheet name="1371-6-2 - Elektroinštalácia" sheetId="19" r:id="rId19"/>
    <sheet name="1371-6-3 - Zdravotechnika..." sheetId="20" r:id="rId20"/>
  </sheets>
  <definedNames>
    <definedName name="_xlnm._FilterDatabase" localSheetId="1" hidden="1">'1371-1-1 - Maštal pre oší...'!$C$134:$K$238</definedName>
    <definedName name="_xlnm._FilterDatabase" localSheetId="2" hidden="1">'1371-1-2 - Spojovacia chodba'!$C$130:$K$190</definedName>
    <definedName name="_xlnm._FilterDatabase" localSheetId="3" hidden="1">'1371-1-3 - Zdravotechnika'!$C$125:$K$158</definedName>
    <definedName name="_xlnm._FilterDatabase" localSheetId="4" hidden="1">'1371-1-4 - Elektroinštalácia'!$C$122:$K$152</definedName>
    <definedName name="_xlnm._FilterDatabase" localSheetId="5" hidden="1">'1371-1-5 - Technológia'!$C$121:$K$128</definedName>
    <definedName name="_xlnm._FilterDatabase" localSheetId="6" hidden="1">'1371-2-1 - Maštal pre oší...'!$C$134:$K$238</definedName>
    <definedName name="_xlnm._FilterDatabase" localSheetId="7" hidden="1">'1371-2-2 - Spojovacia chodba'!$C$130:$K$190</definedName>
    <definedName name="_xlnm._FilterDatabase" localSheetId="8" hidden="1">'1371-2-3 - Zdravotechnika'!$C$125:$K$158</definedName>
    <definedName name="_xlnm._FilterDatabase" localSheetId="9" hidden="1">'1371-2-4 - Elektroinštalácia'!$C$122:$K$152</definedName>
    <definedName name="_xlnm._FilterDatabase" localSheetId="10" hidden="1">'1371-2-5 - Technológia'!$C$121:$K$128</definedName>
    <definedName name="_xlnm._FilterDatabase" localSheetId="11" hidden="1">'1371-3-1-1 - HSV a PSV vš...'!$C$133:$K$183</definedName>
    <definedName name="_xlnm._FilterDatabase" localSheetId="12" hidden="1">'1371-3-1-2 - Elektroinšta...'!$C$126:$K$143</definedName>
    <definedName name="_xlnm._FilterDatabase" localSheetId="13" hidden="1">'1371-3-2 - Oporná stena a...'!$C$127:$K$171</definedName>
    <definedName name="_xlnm._FilterDatabase" localSheetId="14" hidden="1">'1371-4 - SO-18 Areálová k...'!$C$121:$K$140</definedName>
    <definedName name="_xlnm._FilterDatabase" localSheetId="15" hidden="1">'1371-5-1 - HSV a PSV všeo...'!$C$129:$K$170</definedName>
    <definedName name="_xlnm._FilterDatabase" localSheetId="16" hidden="1">'1371-5-2 - Elektroinštalácia'!$C$122:$K$140</definedName>
    <definedName name="_xlnm._FilterDatabase" localSheetId="17" hidden="1">'1371-6-1 - HSV a PSV všeo...'!$C$124:$K$139</definedName>
    <definedName name="_xlnm._FilterDatabase" localSheetId="18" hidden="1">'1371-6-2 - Elektroinštalácia'!$C$122:$K$133</definedName>
    <definedName name="_xlnm._FilterDatabase" localSheetId="19" hidden="1">'1371-6-3 - Zdravotechnika...'!$C$122:$K$131</definedName>
    <definedName name="_xlnm.Print_Titles" localSheetId="1">'1371-1-1 - Maštal pre oší...'!$134:$134</definedName>
    <definedName name="_xlnm.Print_Titles" localSheetId="2">'1371-1-2 - Spojovacia chodba'!$130:$130</definedName>
    <definedName name="_xlnm.Print_Titles" localSheetId="3">'1371-1-3 - Zdravotechnika'!$125:$125</definedName>
    <definedName name="_xlnm.Print_Titles" localSheetId="4">'1371-1-4 - Elektroinštalácia'!$122:$122</definedName>
    <definedName name="_xlnm.Print_Titles" localSheetId="5">'1371-1-5 - Technológia'!$121:$121</definedName>
    <definedName name="_xlnm.Print_Titles" localSheetId="6">'1371-2-1 - Maštal pre oší...'!$134:$134</definedName>
    <definedName name="_xlnm.Print_Titles" localSheetId="7">'1371-2-2 - Spojovacia chodba'!$130:$130</definedName>
    <definedName name="_xlnm.Print_Titles" localSheetId="8">'1371-2-3 - Zdravotechnika'!$125:$125</definedName>
    <definedName name="_xlnm.Print_Titles" localSheetId="9">'1371-2-4 - Elektroinštalácia'!$122:$122</definedName>
    <definedName name="_xlnm.Print_Titles" localSheetId="10">'1371-2-5 - Technológia'!$121:$121</definedName>
    <definedName name="_xlnm.Print_Titles" localSheetId="11">'1371-3-1-1 - HSV a PSV vš...'!$133:$133</definedName>
    <definedName name="_xlnm.Print_Titles" localSheetId="12">'1371-3-1-2 - Elektroinšta...'!$126:$126</definedName>
    <definedName name="_xlnm.Print_Titles" localSheetId="13">'1371-3-2 - Oporná stena a...'!$127:$127</definedName>
    <definedName name="_xlnm.Print_Titles" localSheetId="14">'1371-4 - SO-18 Areálová k...'!$121:$121</definedName>
    <definedName name="_xlnm.Print_Titles" localSheetId="15">'1371-5-1 - HSV a PSV všeo...'!$129:$129</definedName>
    <definedName name="_xlnm.Print_Titles" localSheetId="16">'1371-5-2 - Elektroinštalácia'!$122:$122</definedName>
    <definedName name="_xlnm.Print_Titles" localSheetId="17">'1371-6-1 - HSV a PSV všeo...'!$124:$124</definedName>
    <definedName name="_xlnm.Print_Titles" localSheetId="18">'1371-6-2 - Elektroinštalácia'!$122:$122</definedName>
    <definedName name="_xlnm.Print_Titles" localSheetId="19">'1371-6-3 - Zdravotechnika...'!$122:$122</definedName>
    <definedName name="_xlnm.Print_Titles" localSheetId="0">'Rekapitulácia stavby'!$92:$92</definedName>
    <definedName name="_xlnm.Print_Area" localSheetId="1">'1371-1-1 - Maštal pre oší...'!$C$4:$J$76,'1371-1-1 - Maštal pre oší...'!$C$82:$J$114,'1371-1-1 - Maštal pre oší...'!$C$120:$J$238</definedName>
    <definedName name="_xlnm.Print_Area" localSheetId="2">'1371-1-2 - Spojovacia chodba'!$C$4:$J$76,'1371-1-2 - Spojovacia chodba'!$C$82:$J$110,'1371-1-2 - Spojovacia chodba'!$C$116:$J$190</definedName>
    <definedName name="_xlnm.Print_Area" localSheetId="3">'1371-1-3 - Zdravotechnika'!$C$4:$J$76,'1371-1-3 - Zdravotechnika'!$C$82:$J$105,'1371-1-3 - Zdravotechnika'!$C$111:$J$158</definedName>
    <definedName name="_xlnm.Print_Area" localSheetId="4">'1371-1-4 - Elektroinštalácia'!$C$4:$J$76,'1371-1-4 - Elektroinštalácia'!$C$82:$J$102,'1371-1-4 - Elektroinštalácia'!$C$108:$J$152</definedName>
    <definedName name="_xlnm.Print_Area" localSheetId="5">'1371-1-5 - Technológia'!$C$4:$J$76,'1371-1-5 - Technológia'!$C$82:$J$101,'1371-1-5 - Technológia'!$C$107:$J$128</definedName>
    <definedName name="_xlnm.Print_Area" localSheetId="6">'1371-2-1 - Maštal pre oší...'!$C$4:$J$76,'1371-2-1 - Maštal pre oší...'!$C$82:$J$114,'1371-2-1 - Maštal pre oší...'!$C$120:$J$238</definedName>
    <definedName name="_xlnm.Print_Area" localSheetId="7">'1371-2-2 - Spojovacia chodba'!$C$4:$J$76,'1371-2-2 - Spojovacia chodba'!$C$82:$J$110,'1371-2-2 - Spojovacia chodba'!$C$116:$J$190</definedName>
    <definedName name="_xlnm.Print_Area" localSheetId="8">'1371-2-3 - Zdravotechnika'!$C$4:$J$76,'1371-2-3 - Zdravotechnika'!$C$82:$J$105,'1371-2-3 - Zdravotechnika'!$C$111:$J$158</definedName>
    <definedName name="_xlnm.Print_Area" localSheetId="9">'1371-2-4 - Elektroinštalácia'!$C$4:$J$76,'1371-2-4 - Elektroinštalácia'!$C$82:$J$102,'1371-2-4 - Elektroinštalácia'!$C$108:$J$152</definedName>
    <definedName name="_xlnm.Print_Area" localSheetId="10">'1371-2-5 - Technológia'!$C$4:$J$76,'1371-2-5 - Technológia'!$C$82:$J$101,'1371-2-5 - Technológia'!$C$107:$J$128</definedName>
    <definedName name="_xlnm.Print_Area" localSheetId="11">'1371-3-1-1 - HSV a PSV vš...'!$C$4:$J$76,'1371-3-1-1 - HSV a PSV vš...'!$C$82:$J$111,'1371-3-1-1 - HSV a PSV vš...'!$C$117:$J$183</definedName>
    <definedName name="_xlnm.Print_Area" localSheetId="12">'1371-3-1-2 - Elektroinšta...'!$C$4:$J$76,'1371-3-1-2 - Elektroinšta...'!$C$82:$J$104,'1371-3-1-2 - Elektroinšta...'!$C$110:$J$143</definedName>
    <definedName name="_xlnm.Print_Area" localSheetId="13">'1371-3-2 - Oporná stena a...'!$C$4:$J$76,'1371-3-2 - Oporná stena a...'!$C$82:$J$107,'1371-3-2 - Oporná stena a...'!$C$113:$J$171</definedName>
    <definedName name="_xlnm.Print_Area" localSheetId="14">'1371-4 - SO-18 Areálová k...'!$C$4:$J$76,'1371-4 - SO-18 Areálová k...'!$C$82:$J$103,'1371-4 - SO-18 Areálová k...'!$C$109:$J$140</definedName>
    <definedName name="_xlnm.Print_Area" localSheetId="15">'1371-5-1 - HSV a PSV všeo...'!$C$4:$J$76,'1371-5-1 - HSV a PSV všeo...'!$C$82:$J$109,'1371-5-1 - HSV a PSV všeo...'!$C$115:$J$170</definedName>
    <definedName name="_xlnm.Print_Area" localSheetId="16">'1371-5-2 - Elektroinštalácia'!$C$4:$J$76,'1371-5-2 - Elektroinštalácia'!$C$82:$J$102,'1371-5-2 - Elektroinštalácia'!$C$108:$J$140</definedName>
    <definedName name="_xlnm.Print_Area" localSheetId="17">'1371-6-1 - HSV a PSV všeo...'!$C$4:$J$76,'1371-6-1 - HSV a PSV všeo...'!$C$82:$J$104,'1371-6-1 - HSV a PSV všeo...'!$C$110:$J$139</definedName>
    <definedName name="_xlnm.Print_Area" localSheetId="18">'1371-6-2 - Elektroinštalácia'!$C$4:$J$76,'1371-6-2 - Elektroinštalácia'!$C$82:$J$102,'1371-6-2 - Elektroinštalácia'!$C$108:$J$133</definedName>
    <definedName name="_xlnm.Print_Area" localSheetId="19">'1371-6-3 - Zdravotechnika...'!$C$4:$J$76,'1371-6-3 - Zdravotechnika...'!$C$82:$J$102,'1371-6-3 - Zdravotechnika...'!$C$108:$J$131</definedName>
    <definedName name="_xlnm.Print_Area" localSheetId="0">'Rekapitulácia stavby'!$D$4:$AO$76,'Rekapitulácia stavby'!$C$82:$AQ$120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0" l="1"/>
  <c r="J38" i="20"/>
  <c r="AY119" i="1"/>
  <c r="J37" i="20"/>
  <c r="AX119" i="1" s="1"/>
  <c r="BI131" i="20"/>
  <c r="BH131" i="20"/>
  <c r="BG131" i="20"/>
  <c r="BE131" i="20"/>
  <c r="T131" i="20"/>
  <c r="R131" i="20"/>
  <c r="P131" i="20"/>
  <c r="BI130" i="20"/>
  <c r="BH130" i="20"/>
  <c r="BG130" i="20"/>
  <c r="BE130" i="20"/>
  <c r="T130" i="20"/>
  <c r="R130" i="20"/>
  <c r="P130" i="20"/>
  <c r="BI128" i="20"/>
  <c r="BH128" i="20"/>
  <c r="BG128" i="20"/>
  <c r="BE128" i="20"/>
  <c r="T128" i="20"/>
  <c r="R128" i="20"/>
  <c r="P128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J119" i="20"/>
  <c r="F119" i="20"/>
  <c r="F117" i="20"/>
  <c r="E115" i="20"/>
  <c r="J93" i="20"/>
  <c r="F93" i="20"/>
  <c r="F91" i="20"/>
  <c r="E89" i="20"/>
  <c r="J26" i="20"/>
  <c r="E26" i="20"/>
  <c r="J94" i="20" s="1"/>
  <c r="J25" i="20"/>
  <c r="J20" i="20"/>
  <c r="E20" i="20"/>
  <c r="F120" i="20" s="1"/>
  <c r="J19" i="20"/>
  <c r="J14" i="20"/>
  <c r="J91" i="20"/>
  <c r="E7" i="20"/>
  <c r="E111" i="20"/>
  <c r="J39" i="19"/>
  <c r="J38" i="19"/>
  <c r="AY118" i="1" s="1"/>
  <c r="J37" i="19"/>
  <c r="AX118" i="1" s="1"/>
  <c r="BI133" i="19"/>
  <c r="BH133" i="19"/>
  <c r="BG133" i="19"/>
  <c r="BE133" i="19"/>
  <c r="T133" i="19"/>
  <c r="T132" i="19" s="1"/>
  <c r="R133" i="19"/>
  <c r="R132" i="19" s="1"/>
  <c r="P133" i="19"/>
  <c r="P132" i="19" s="1"/>
  <c r="BI131" i="19"/>
  <c r="BH131" i="19"/>
  <c r="BG131" i="19"/>
  <c r="BE131" i="19"/>
  <c r="T131" i="19"/>
  <c r="R131" i="19"/>
  <c r="P131" i="19"/>
  <c r="BI130" i="19"/>
  <c r="BH130" i="19"/>
  <c r="BG130" i="19"/>
  <c r="BE130" i="19"/>
  <c r="T130" i="19"/>
  <c r="R130" i="19"/>
  <c r="P130" i="19"/>
  <c r="BI129" i="19"/>
  <c r="BH129" i="19"/>
  <c r="BG129" i="19"/>
  <c r="BE129" i="19"/>
  <c r="T129" i="19"/>
  <c r="R129" i="19"/>
  <c r="P129" i="19"/>
  <c r="BI128" i="19"/>
  <c r="BH128" i="19"/>
  <c r="BG128" i="19"/>
  <c r="BE128" i="19"/>
  <c r="T128" i="19"/>
  <c r="R128" i="19"/>
  <c r="P128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J119" i="19"/>
  <c r="F119" i="19"/>
  <c r="F117" i="19"/>
  <c r="E115" i="19"/>
  <c r="J93" i="19"/>
  <c r="F93" i="19"/>
  <c r="F91" i="19"/>
  <c r="E89" i="19"/>
  <c r="J26" i="19"/>
  <c r="E26" i="19"/>
  <c r="J120" i="19"/>
  <c r="J25" i="19"/>
  <c r="J20" i="19"/>
  <c r="E20" i="19"/>
  <c r="F94" i="19"/>
  <c r="J19" i="19"/>
  <c r="J14" i="19"/>
  <c r="J117" i="19"/>
  <c r="E7" i="19"/>
  <c r="E111" i="19" s="1"/>
  <c r="J39" i="18"/>
  <c r="J38" i="18"/>
  <c r="AY117" i="1"/>
  <c r="J37" i="18"/>
  <c r="AX117" i="1"/>
  <c r="BI139" i="18"/>
  <c r="BH139" i="18"/>
  <c r="BG139" i="18"/>
  <c r="BE139" i="18"/>
  <c r="T139" i="18"/>
  <c r="T138" i="18"/>
  <c r="R139" i="18"/>
  <c r="R138" i="18"/>
  <c r="P139" i="18"/>
  <c r="P138" i="18"/>
  <c r="BI137" i="18"/>
  <c r="BH137" i="18"/>
  <c r="BG137" i="18"/>
  <c r="BE137" i="18"/>
  <c r="T137" i="18"/>
  <c r="T136" i="18"/>
  <c r="R137" i="18"/>
  <c r="R136" i="18"/>
  <c r="P137" i="18"/>
  <c r="P136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29" i="18"/>
  <c r="BH129" i="18"/>
  <c r="BG129" i="18"/>
  <c r="BE129" i="18"/>
  <c r="T129" i="18"/>
  <c r="R129" i="18"/>
  <c r="P129" i="18"/>
  <c r="BI128" i="18"/>
  <c r="BH128" i="18"/>
  <c r="BG128" i="18"/>
  <c r="BE128" i="18"/>
  <c r="T128" i="18"/>
  <c r="R128" i="18"/>
  <c r="P128" i="18"/>
  <c r="J121" i="18"/>
  <c r="F121" i="18"/>
  <c r="F119" i="18"/>
  <c r="E117" i="18"/>
  <c r="J93" i="18"/>
  <c r="F93" i="18"/>
  <c r="F91" i="18"/>
  <c r="E89" i="18"/>
  <c r="J26" i="18"/>
  <c r="E26" i="18"/>
  <c r="J94" i="18" s="1"/>
  <c r="J25" i="18"/>
  <c r="J20" i="18"/>
  <c r="E20" i="18"/>
  <c r="F122" i="18" s="1"/>
  <c r="J19" i="18"/>
  <c r="J14" i="18"/>
  <c r="J119" i="18" s="1"/>
  <c r="E7" i="18"/>
  <c r="E113" i="18" s="1"/>
  <c r="J39" i="17"/>
  <c r="J38" i="17"/>
  <c r="AY115" i="1"/>
  <c r="J37" i="17"/>
  <c r="AX115" i="1"/>
  <c r="BI140" i="17"/>
  <c r="BH140" i="17"/>
  <c r="BG140" i="17"/>
  <c r="BE140" i="17"/>
  <c r="T140" i="17"/>
  <c r="T139" i="17"/>
  <c r="R140" i="17"/>
  <c r="R139" i="17"/>
  <c r="P140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J119" i="17"/>
  <c r="F119" i="17"/>
  <c r="F117" i="17"/>
  <c r="E115" i="17"/>
  <c r="J93" i="17"/>
  <c r="F93" i="17"/>
  <c r="F91" i="17"/>
  <c r="E89" i="17"/>
  <c r="J26" i="17"/>
  <c r="E26" i="17"/>
  <c r="J94" i="17"/>
  <c r="J25" i="17"/>
  <c r="J20" i="17"/>
  <c r="E20" i="17"/>
  <c r="F120" i="17"/>
  <c r="J19" i="17"/>
  <c r="J14" i="17"/>
  <c r="J117" i="17" s="1"/>
  <c r="E7" i="17"/>
  <c r="E85" i="17" s="1"/>
  <c r="J39" i="16"/>
  <c r="J38" i="16"/>
  <c r="AY114" i="1"/>
  <c r="J37" i="16"/>
  <c r="AX114" i="1"/>
  <c r="BI170" i="16"/>
  <c r="BH170" i="16"/>
  <c r="BG170" i="16"/>
  <c r="BE170" i="16"/>
  <c r="T170" i="16"/>
  <c r="T169" i="16"/>
  <c r="T168" i="16" s="1"/>
  <c r="R170" i="16"/>
  <c r="R169" i="16" s="1"/>
  <c r="R168" i="16" s="1"/>
  <c r="P170" i="16"/>
  <c r="P169" i="16"/>
  <c r="P168" i="16" s="1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5" i="16"/>
  <c r="BH165" i="16"/>
  <c r="BG165" i="16"/>
  <c r="BE165" i="16"/>
  <c r="T165" i="16"/>
  <c r="R165" i="16"/>
  <c r="P165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7" i="16"/>
  <c r="BH147" i="16"/>
  <c r="BG147" i="16"/>
  <c r="BE147" i="16"/>
  <c r="T147" i="16"/>
  <c r="T146" i="16" s="1"/>
  <c r="R147" i="16"/>
  <c r="R146" i="16" s="1"/>
  <c r="P147" i="16"/>
  <c r="P146" i="16" s="1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J126" i="16"/>
  <c r="F126" i="16"/>
  <c r="F124" i="16"/>
  <c r="E122" i="16"/>
  <c r="J93" i="16"/>
  <c r="F93" i="16"/>
  <c r="F91" i="16"/>
  <c r="E89" i="16"/>
  <c r="J26" i="16"/>
  <c r="E26" i="16"/>
  <c r="J94" i="16"/>
  <c r="J25" i="16"/>
  <c r="J20" i="16"/>
  <c r="E20" i="16"/>
  <c r="F127" i="16"/>
  <c r="J19" i="16"/>
  <c r="J14" i="16"/>
  <c r="J91" i="16"/>
  <c r="E7" i="16"/>
  <c r="E85" i="16" s="1"/>
  <c r="J37" i="15"/>
  <c r="J36" i="15"/>
  <c r="AY112" i="1"/>
  <c r="J35" i="15"/>
  <c r="AX112" i="1"/>
  <c r="BI140" i="15"/>
  <c r="BH140" i="15"/>
  <c r="BG140" i="15"/>
  <c r="BE140" i="15"/>
  <c r="T140" i="15"/>
  <c r="T139" i="15"/>
  <c r="R140" i="15"/>
  <c r="R139" i="15"/>
  <c r="P140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4" i="15"/>
  <c r="BH134" i="15"/>
  <c r="BG134" i="15"/>
  <c r="BE134" i="15"/>
  <c r="T134" i="15"/>
  <c r="T133" i="15"/>
  <c r="R134" i="15"/>
  <c r="R133" i="15" s="1"/>
  <c r="P134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J118" i="15"/>
  <c r="F118" i="15"/>
  <c r="F116" i="15"/>
  <c r="E114" i="15"/>
  <c r="J91" i="15"/>
  <c r="F91" i="15"/>
  <c r="F89" i="15"/>
  <c r="E87" i="15"/>
  <c r="J24" i="15"/>
  <c r="E24" i="15"/>
  <c r="J119" i="15" s="1"/>
  <c r="J23" i="15"/>
  <c r="J18" i="15"/>
  <c r="E18" i="15"/>
  <c r="F119" i="15" s="1"/>
  <c r="J17" i="15"/>
  <c r="J12" i="15"/>
  <c r="J116" i="15" s="1"/>
  <c r="E7" i="15"/>
  <c r="E112" i="15"/>
  <c r="J39" i="14"/>
  <c r="J38" i="14"/>
  <c r="AY111" i="1"/>
  <c r="J37" i="14"/>
  <c r="AX111" i="1" s="1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6" i="14"/>
  <c r="BH156" i="14"/>
  <c r="BG156" i="14"/>
  <c r="BE156" i="14"/>
  <c r="T156" i="14"/>
  <c r="T155" i="14"/>
  <c r="R156" i="14"/>
  <c r="R155" i="14"/>
  <c r="P156" i="14"/>
  <c r="P155" i="14"/>
  <c r="BI154" i="14"/>
  <c r="BH154" i="14"/>
  <c r="BG154" i="14"/>
  <c r="BE154" i="14"/>
  <c r="T154" i="14"/>
  <c r="T153" i="14"/>
  <c r="R154" i="14"/>
  <c r="R153" i="14"/>
  <c r="P154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J124" i="14"/>
  <c r="F124" i="14"/>
  <c r="F122" i="14"/>
  <c r="E120" i="14"/>
  <c r="J93" i="14"/>
  <c r="F93" i="14"/>
  <c r="F91" i="14"/>
  <c r="E89" i="14"/>
  <c r="J26" i="14"/>
  <c r="E26" i="14"/>
  <c r="J94" i="14" s="1"/>
  <c r="J25" i="14"/>
  <c r="J20" i="14"/>
  <c r="E20" i="14"/>
  <c r="F125" i="14" s="1"/>
  <c r="J19" i="14"/>
  <c r="J14" i="14"/>
  <c r="J122" i="14" s="1"/>
  <c r="E7" i="14"/>
  <c r="E116" i="14"/>
  <c r="J41" i="13"/>
  <c r="J40" i="13"/>
  <c r="AY110" i="1"/>
  <c r="J39" i="13"/>
  <c r="AX110" i="1" s="1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J123" i="13"/>
  <c r="F123" i="13"/>
  <c r="F121" i="13"/>
  <c r="E119" i="13"/>
  <c r="J95" i="13"/>
  <c r="F95" i="13"/>
  <c r="F93" i="13"/>
  <c r="E91" i="13"/>
  <c r="J28" i="13"/>
  <c r="E28" i="13"/>
  <c r="J124" i="13"/>
  <c r="J27" i="13"/>
  <c r="J22" i="13"/>
  <c r="E22" i="13"/>
  <c r="F124" i="13"/>
  <c r="J21" i="13"/>
  <c r="J16" i="13"/>
  <c r="J121" i="13" s="1"/>
  <c r="E7" i="13"/>
  <c r="E113" i="13"/>
  <c r="J41" i="12"/>
  <c r="J40" i="12"/>
  <c r="AY109" i="1"/>
  <c r="J39" i="12"/>
  <c r="AX109" i="1" s="1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0" i="12"/>
  <c r="BH160" i="12"/>
  <c r="BG160" i="12"/>
  <c r="BE160" i="12"/>
  <c r="T160" i="12"/>
  <c r="T159" i="12"/>
  <c r="R160" i="12"/>
  <c r="R159" i="12" s="1"/>
  <c r="P160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J130" i="12"/>
  <c r="F130" i="12"/>
  <c r="F128" i="12"/>
  <c r="E126" i="12"/>
  <c r="J95" i="12"/>
  <c r="F95" i="12"/>
  <c r="F93" i="12"/>
  <c r="E91" i="12"/>
  <c r="J28" i="12"/>
  <c r="E28" i="12"/>
  <c r="J131" i="12"/>
  <c r="J27" i="12"/>
  <c r="J22" i="12"/>
  <c r="E22" i="12"/>
  <c r="F131" i="12"/>
  <c r="J21" i="12"/>
  <c r="J16" i="12"/>
  <c r="J128" i="12" s="1"/>
  <c r="E7" i="12"/>
  <c r="E85" i="12" s="1"/>
  <c r="J39" i="11"/>
  <c r="J38" i="11"/>
  <c r="AY106" i="1"/>
  <c r="J37" i="11"/>
  <c r="AX106" i="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J118" i="11"/>
  <c r="F118" i="11"/>
  <c r="F116" i="11"/>
  <c r="E114" i="11"/>
  <c r="J93" i="11"/>
  <c r="F93" i="11"/>
  <c r="F91" i="11"/>
  <c r="E89" i="11"/>
  <c r="J26" i="11"/>
  <c r="E26" i="11"/>
  <c r="J94" i="11" s="1"/>
  <c r="J25" i="11"/>
  <c r="J20" i="11"/>
  <c r="E20" i="11"/>
  <c r="F119" i="11" s="1"/>
  <c r="J19" i="11"/>
  <c r="J14" i="11"/>
  <c r="J116" i="11"/>
  <c r="E7" i="11"/>
  <c r="E110" i="11"/>
  <c r="J39" i="10"/>
  <c r="J38" i="10"/>
  <c r="AY105" i="1" s="1"/>
  <c r="J37" i="10"/>
  <c r="AX105" i="1"/>
  <c r="BI152" i="10"/>
  <c r="BH152" i="10"/>
  <c r="BG152" i="10"/>
  <c r="BE152" i="10"/>
  <c r="T152" i="10"/>
  <c r="T151" i="10" s="1"/>
  <c r="R152" i="10"/>
  <c r="R151" i="10" s="1"/>
  <c r="P152" i="10"/>
  <c r="P151" i="10" s="1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J119" i="10"/>
  <c r="F119" i="10"/>
  <c r="F117" i="10"/>
  <c r="E115" i="10"/>
  <c r="J93" i="10"/>
  <c r="F93" i="10"/>
  <c r="F91" i="10"/>
  <c r="E89" i="10"/>
  <c r="J26" i="10"/>
  <c r="E26" i="10"/>
  <c r="J94" i="10" s="1"/>
  <c r="J25" i="10"/>
  <c r="J20" i="10"/>
  <c r="E20" i="10"/>
  <c r="F94" i="10" s="1"/>
  <c r="J19" i="10"/>
  <c r="J14" i="10"/>
  <c r="J117" i="10" s="1"/>
  <c r="E7" i="10"/>
  <c r="E85" i="10"/>
  <c r="J39" i="9"/>
  <c r="J38" i="9"/>
  <c r="AY104" i="1"/>
  <c r="J37" i="9"/>
  <c r="AX104" i="1" s="1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J122" i="9"/>
  <c r="F122" i="9"/>
  <c r="F120" i="9"/>
  <c r="E118" i="9"/>
  <c r="J93" i="9"/>
  <c r="F93" i="9"/>
  <c r="F91" i="9"/>
  <c r="E89" i="9"/>
  <c r="J26" i="9"/>
  <c r="E26" i="9"/>
  <c r="J123" i="9" s="1"/>
  <c r="J25" i="9"/>
  <c r="J20" i="9"/>
  <c r="E20" i="9"/>
  <c r="F123" i="9" s="1"/>
  <c r="J19" i="9"/>
  <c r="J14" i="9"/>
  <c r="J120" i="9" s="1"/>
  <c r="E7" i="9"/>
  <c r="E114" i="9" s="1"/>
  <c r="J39" i="8"/>
  <c r="J38" i="8"/>
  <c r="AY103" i="1"/>
  <c r="J37" i="8"/>
  <c r="AX103" i="1"/>
  <c r="BI190" i="8"/>
  <c r="BH190" i="8"/>
  <c r="BG190" i="8"/>
  <c r="BE190" i="8"/>
  <c r="T190" i="8"/>
  <c r="T189" i="8"/>
  <c r="T188" i="8" s="1"/>
  <c r="R190" i="8"/>
  <c r="R189" i="8" s="1"/>
  <c r="R188" i="8" s="1"/>
  <c r="P190" i="8"/>
  <c r="P189" i="8"/>
  <c r="P188" i="8" s="1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6" i="8"/>
  <c r="BH166" i="8"/>
  <c r="BG166" i="8"/>
  <c r="BE166" i="8"/>
  <c r="T166" i="8"/>
  <c r="T165" i="8" s="1"/>
  <c r="R166" i="8"/>
  <c r="R165" i="8" s="1"/>
  <c r="P166" i="8"/>
  <c r="P165" i="8" s="1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J127" i="8"/>
  <c r="F127" i="8"/>
  <c r="F125" i="8"/>
  <c r="E123" i="8"/>
  <c r="J93" i="8"/>
  <c r="F93" i="8"/>
  <c r="F91" i="8"/>
  <c r="E89" i="8"/>
  <c r="J26" i="8"/>
  <c r="E26" i="8"/>
  <c r="J94" i="8"/>
  <c r="J25" i="8"/>
  <c r="J20" i="8"/>
  <c r="E20" i="8"/>
  <c r="F128" i="8"/>
  <c r="J19" i="8"/>
  <c r="J14" i="8"/>
  <c r="J91" i="8"/>
  <c r="E7" i="8"/>
  <c r="E119" i="8" s="1"/>
  <c r="J39" i="7"/>
  <c r="J38" i="7"/>
  <c r="AY102" i="1"/>
  <c r="J37" i="7"/>
  <c r="AX102" i="1"/>
  <c r="BI238" i="7"/>
  <c r="BH238" i="7"/>
  <c r="BG238" i="7"/>
  <c r="BE238" i="7"/>
  <c r="T238" i="7"/>
  <c r="R238" i="7"/>
  <c r="P238" i="7"/>
  <c r="BI237" i="7"/>
  <c r="BH237" i="7"/>
  <c r="BG237" i="7"/>
  <c r="BE237" i="7"/>
  <c r="T237" i="7"/>
  <c r="R237" i="7"/>
  <c r="P237" i="7"/>
  <c r="BI234" i="7"/>
  <c r="BH234" i="7"/>
  <c r="BG234" i="7"/>
  <c r="BE234" i="7"/>
  <c r="T234" i="7"/>
  <c r="R234" i="7"/>
  <c r="P234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30" i="7"/>
  <c r="BH230" i="7"/>
  <c r="BG230" i="7"/>
  <c r="BE230" i="7"/>
  <c r="T230" i="7"/>
  <c r="R230" i="7"/>
  <c r="P230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1" i="7"/>
  <c r="BH191" i="7"/>
  <c r="BG191" i="7"/>
  <c r="BE191" i="7"/>
  <c r="T191" i="7"/>
  <c r="T190" i="7"/>
  <c r="R191" i="7"/>
  <c r="R190" i="7" s="1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J131" i="7"/>
  <c r="F131" i="7"/>
  <c r="F129" i="7"/>
  <c r="E127" i="7"/>
  <c r="J93" i="7"/>
  <c r="F93" i="7"/>
  <c r="F91" i="7"/>
  <c r="E89" i="7"/>
  <c r="J26" i="7"/>
  <c r="E26" i="7"/>
  <c r="J94" i="7"/>
  <c r="J25" i="7"/>
  <c r="J20" i="7"/>
  <c r="E20" i="7"/>
  <c r="F132" i="7"/>
  <c r="J19" i="7"/>
  <c r="J14" i="7"/>
  <c r="J129" i="7" s="1"/>
  <c r="E7" i="7"/>
  <c r="E85" i="7" s="1"/>
  <c r="J39" i="6"/>
  <c r="J38" i="6"/>
  <c r="AY100" i="1"/>
  <c r="J37" i="6"/>
  <c r="AX100" i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119" i="6" s="1"/>
  <c r="J19" i="6"/>
  <c r="J14" i="6"/>
  <c r="J116" i="6"/>
  <c r="E7" i="6"/>
  <c r="E110" i="6"/>
  <c r="J39" i="5"/>
  <c r="J38" i="5"/>
  <c r="AY99" i="1" s="1"/>
  <c r="J37" i="5"/>
  <c r="AX99" i="1"/>
  <c r="BI152" i="5"/>
  <c r="BH152" i="5"/>
  <c r="BG152" i="5"/>
  <c r="BE152" i="5"/>
  <c r="T152" i="5"/>
  <c r="T151" i="5" s="1"/>
  <c r="R152" i="5"/>
  <c r="R151" i="5"/>
  <c r="P152" i="5"/>
  <c r="P151" i="5" s="1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3" i="5"/>
  <c r="F93" i="5"/>
  <c r="F91" i="5"/>
  <c r="E89" i="5"/>
  <c r="J26" i="5"/>
  <c r="E26" i="5"/>
  <c r="J120" i="5" s="1"/>
  <c r="J25" i="5"/>
  <c r="J20" i="5"/>
  <c r="E20" i="5"/>
  <c r="F120" i="5" s="1"/>
  <c r="J19" i="5"/>
  <c r="J14" i="5"/>
  <c r="J117" i="5" s="1"/>
  <c r="E7" i="5"/>
  <c r="E111" i="5"/>
  <c r="J39" i="4"/>
  <c r="J38" i="4"/>
  <c r="AY98" i="1" s="1"/>
  <c r="J37" i="4"/>
  <c r="AX98" i="1" s="1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J122" i="4"/>
  <c r="F122" i="4"/>
  <c r="F120" i="4"/>
  <c r="E118" i="4"/>
  <c r="J93" i="4"/>
  <c r="F93" i="4"/>
  <c r="F91" i="4"/>
  <c r="E89" i="4"/>
  <c r="J26" i="4"/>
  <c r="E26" i="4"/>
  <c r="J123" i="4" s="1"/>
  <c r="J25" i="4"/>
  <c r="J20" i="4"/>
  <c r="E20" i="4"/>
  <c r="F123" i="4" s="1"/>
  <c r="J19" i="4"/>
  <c r="J14" i="4"/>
  <c r="J91" i="4" s="1"/>
  <c r="E7" i="4"/>
  <c r="E114" i="4"/>
  <c r="J39" i="3"/>
  <c r="J38" i="3"/>
  <c r="AY97" i="1" s="1"/>
  <c r="J37" i="3"/>
  <c r="AX97" i="1"/>
  <c r="BI190" i="3"/>
  <c r="BH190" i="3"/>
  <c r="BG190" i="3"/>
  <c r="BE190" i="3"/>
  <c r="T190" i="3"/>
  <c r="T189" i="3"/>
  <c r="T188" i="3" s="1"/>
  <c r="R190" i="3"/>
  <c r="R189" i="3" s="1"/>
  <c r="R188" i="3" s="1"/>
  <c r="P190" i="3"/>
  <c r="P189" i="3"/>
  <c r="P188" i="3" s="1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6" i="3"/>
  <c r="BH166" i="3"/>
  <c r="BG166" i="3"/>
  <c r="BE166" i="3"/>
  <c r="T166" i="3"/>
  <c r="T165" i="3" s="1"/>
  <c r="R166" i="3"/>
  <c r="R165" i="3" s="1"/>
  <c r="P166" i="3"/>
  <c r="P165" i="3" s="1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J127" i="3"/>
  <c r="F127" i="3"/>
  <c r="F125" i="3"/>
  <c r="E123" i="3"/>
  <c r="J93" i="3"/>
  <c r="F93" i="3"/>
  <c r="F91" i="3"/>
  <c r="E89" i="3"/>
  <c r="J26" i="3"/>
  <c r="E26" i="3"/>
  <c r="J128" i="3"/>
  <c r="J25" i="3"/>
  <c r="J20" i="3"/>
  <c r="E20" i="3"/>
  <c r="F128" i="3"/>
  <c r="J19" i="3"/>
  <c r="J14" i="3"/>
  <c r="J125" i="3" s="1"/>
  <c r="E7" i="3"/>
  <c r="E119" i="3" s="1"/>
  <c r="J39" i="2"/>
  <c r="J38" i="2"/>
  <c r="AY96" i="1"/>
  <c r="J37" i="2"/>
  <c r="AX96" i="1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T190" i="2"/>
  <c r="R191" i="2"/>
  <c r="R190" i="2" s="1"/>
  <c r="P191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F38" i="2" s="1"/>
  <c r="BG138" i="2"/>
  <c r="BE138" i="2"/>
  <c r="T138" i="2"/>
  <c r="R138" i="2"/>
  <c r="P138" i="2"/>
  <c r="J131" i="2"/>
  <c r="F131" i="2"/>
  <c r="F129" i="2"/>
  <c r="E127" i="2"/>
  <c r="J93" i="2"/>
  <c r="F93" i="2"/>
  <c r="F91" i="2"/>
  <c r="E89" i="2"/>
  <c r="J26" i="2"/>
  <c r="E26" i="2"/>
  <c r="J132" i="2"/>
  <c r="J25" i="2"/>
  <c r="J20" i="2"/>
  <c r="E20" i="2"/>
  <c r="F132" i="2"/>
  <c r="J19" i="2"/>
  <c r="J14" i="2"/>
  <c r="J129" i="2" s="1"/>
  <c r="E7" i="2"/>
  <c r="E123" i="2" s="1"/>
  <c r="L90" i="1"/>
  <c r="AM90" i="1"/>
  <c r="AM89" i="1"/>
  <c r="L89" i="1"/>
  <c r="AM87" i="1"/>
  <c r="L87" i="1"/>
  <c r="L85" i="1"/>
  <c r="L84" i="1"/>
  <c r="BK238" i="2"/>
  <c r="BK237" i="2"/>
  <c r="BK234" i="2"/>
  <c r="BK233" i="2"/>
  <c r="BK232" i="2"/>
  <c r="BK231" i="2"/>
  <c r="BK230" i="2"/>
  <c r="BK229" i="2"/>
  <c r="BK228" i="2"/>
  <c r="BK227" i="2"/>
  <c r="BK226" i="2"/>
  <c r="BK225" i="2"/>
  <c r="BK224" i="2"/>
  <c r="BK223" i="2"/>
  <c r="BK221" i="2"/>
  <c r="BK220" i="2"/>
  <c r="BK219" i="2"/>
  <c r="BK217" i="2"/>
  <c r="BK216" i="2"/>
  <c r="BK215" i="2"/>
  <c r="BK214" i="2"/>
  <c r="BK212" i="2"/>
  <c r="BK211" i="2"/>
  <c r="BK210" i="2"/>
  <c r="BK209" i="2"/>
  <c r="BK208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1" i="2"/>
  <c r="J189" i="2"/>
  <c r="J188" i="2"/>
  <c r="J187" i="2"/>
  <c r="J186" i="2"/>
  <c r="J185" i="2"/>
  <c r="J184" i="2"/>
  <c r="J183" i="2"/>
  <c r="J182" i="2"/>
  <c r="J180" i="2"/>
  <c r="J179" i="2"/>
  <c r="J178" i="2"/>
  <c r="J177" i="2"/>
  <c r="J176" i="2"/>
  <c r="BK174" i="2"/>
  <c r="BK173" i="2"/>
  <c r="BK172" i="2"/>
  <c r="BK171" i="2"/>
  <c r="BK169" i="2"/>
  <c r="BK168" i="2"/>
  <c r="BK167" i="2"/>
  <c r="BK166" i="2"/>
  <c r="BK164" i="2"/>
  <c r="BK163" i="2"/>
  <c r="BK162" i="2"/>
  <c r="BK161" i="2"/>
  <c r="BK160" i="2"/>
  <c r="BK159" i="2"/>
  <c r="BK158" i="2"/>
  <c r="BK157" i="2"/>
  <c r="BK156" i="2"/>
  <c r="BK155" i="2"/>
  <c r="BK154" i="2"/>
  <c r="BK153" i="2"/>
  <c r="BK152" i="2"/>
  <c r="J151" i="2"/>
  <c r="BK150" i="2"/>
  <c r="J148" i="2"/>
  <c r="J147" i="2"/>
  <c r="J146" i="2"/>
  <c r="J145" i="2"/>
  <c r="J144" i="2"/>
  <c r="J143" i="2"/>
  <c r="BK142" i="2"/>
  <c r="BK141" i="2"/>
  <c r="BK140" i="2"/>
  <c r="BK139" i="2"/>
  <c r="BK138" i="2"/>
  <c r="AS113" i="1"/>
  <c r="AS101" i="1"/>
  <c r="J190" i="3"/>
  <c r="J187" i="3"/>
  <c r="J185" i="3"/>
  <c r="J183" i="3"/>
  <c r="J180" i="3"/>
  <c r="J178" i="3"/>
  <c r="BK176" i="3"/>
  <c r="BK174" i="3"/>
  <c r="J172" i="3"/>
  <c r="BK170" i="3"/>
  <c r="J166" i="3"/>
  <c r="J163" i="3"/>
  <c r="J160" i="3"/>
  <c r="BK157" i="3"/>
  <c r="J155" i="3"/>
  <c r="BK153" i="3"/>
  <c r="BK151" i="3"/>
  <c r="BK149" i="3"/>
  <c r="J148" i="3"/>
  <c r="J146" i="3"/>
  <c r="J144" i="3"/>
  <c r="J141" i="3"/>
  <c r="BK187" i="3"/>
  <c r="BK185" i="3"/>
  <c r="BK183" i="3"/>
  <c r="BK180" i="3"/>
  <c r="BK178" i="3"/>
  <c r="J176" i="3"/>
  <c r="J174" i="3"/>
  <c r="BK172" i="3"/>
  <c r="J170" i="3"/>
  <c r="BK166" i="3"/>
  <c r="BK163" i="3"/>
  <c r="BK160" i="3"/>
  <c r="J157" i="3"/>
  <c r="BK146" i="3"/>
  <c r="BK144" i="3"/>
  <c r="BK141" i="3"/>
  <c r="J139" i="3"/>
  <c r="J136" i="3"/>
  <c r="J140" i="3"/>
  <c r="BK138" i="3"/>
  <c r="BK136" i="3"/>
  <c r="BK134" i="3"/>
  <c r="J157" i="4"/>
  <c r="BK157" i="4"/>
  <c r="BK155" i="4"/>
  <c r="BK153" i="4"/>
  <c r="BK151" i="4"/>
  <c r="J148" i="4"/>
  <c r="BK146" i="4"/>
  <c r="BK142" i="4"/>
  <c r="J140" i="4"/>
  <c r="BK138" i="4"/>
  <c r="BK135" i="4"/>
  <c r="J131" i="4"/>
  <c r="J129" i="4"/>
  <c r="J155" i="4"/>
  <c r="J153" i="4"/>
  <c r="J151" i="4"/>
  <c r="J150" i="4"/>
  <c r="BK148" i="4"/>
  <c r="J146" i="4"/>
  <c r="BK143" i="4"/>
  <c r="J142" i="4"/>
  <c r="BK140" i="4"/>
  <c r="J138" i="4"/>
  <c r="J135" i="4"/>
  <c r="BK131" i="4"/>
  <c r="BK129" i="4"/>
  <c r="BK150" i="5"/>
  <c r="J148" i="5"/>
  <c r="J147" i="5"/>
  <c r="J146" i="5"/>
  <c r="J145" i="5"/>
  <c r="BK144" i="5"/>
  <c r="BK143" i="5"/>
  <c r="BK142" i="5"/>
  <c r="BK141" i="5"/>
  <c r="BK140" i="5"/>
  <c r="BK139" i="5"/>
  <c r="BK138" i="5"/>
  <c r="BK137" i="5"/>
  <c r="BK136" i="5"/>
  <c r="BK135" i="5"/>
  <c r="BK134" i="5"/>
  <c r="BK133" i="5"/>
  <c r="BK132" i="5"/>
  <c r="BK131" i="5"/>
  <c r="BK130" i="5"/>
  <c r="BK129" i="5"/>
  <c r="BK128" i="5"/>
  <c r="BK127" i="5"/>
  <c r="BK126" i="5"/>
  <c r="J152" i="5"/>
  <c r="BK149" i="5"/>
  <c r="BK128" i="6"/>
  <c r="J126" i="6"/>
  <c r="J128" i="6"/>
  <c r="BK126" i="6"/>
  <c r="J125" i="6"/>
  <c r="BK237" i="7"/>
  <c r="J233" i="7"/>
  <c r="J231" i="7"/>
  <c r="J229" i="7"/>
  <c r="J227" i="7"/>
  <c r="J224" i="7"/>
  <c r="J221" i="7"/>
  <c r="BK219" i="7"/>
  <c r="J216" i="7"/>
  <c r="J214" i="7"/>
  <c r="J211" i="7"/>
  <c r="J209" i="7"/>
  <c r="J207" i="7"/>
  <c r="J205" i="7"/>
  <c r="J204" i="7"/>
  <c r="BK202" i="7"/>
  <c r="J198" i="7"/>
  <c r="J196" i="7"/>
  <c r="J191" i="7"/>
  <c r="J188" i="7"/>
  <c r="J238" i="7"/>
  <c r="J237" i="7"/>
  <c r="BK233" i="7"/>
  <c r="BK230" i="7"/>
  <c r="J228" i="7"/>
  <c r="J226" i="7"/>
  <c r="J225" i="7"/>
  <c r="J223" i="7"/>
  <c r="J220" i="7"/>
  <c r="BK217" i="7"/>
  <c r="J215" i="7"/>
  <c r="J212" i="7"/>
  <c r="BK210" i="7"/>
  <c r="J208" i="7"/>
  <c r="BK206" i="7"/>
  <c r="BK204" i="7"/>
  <c r="J202" i="7"/>
  <c r="BK200" i="7"/>
  <c r="J199" i="7"/>
  <c r="J197" i="7"/>
  <c r="BK195" i="7"/>
  <c r="J194" i="7"/>
  <c r="BK189" i="7"/>
  <c r="J187" i="7"/>
  <c r="J185" i="7"/>
  <c r="BK183" i="7"/>
  <c r="BK180" i="7"/>
  <c r="BK179" i="7"/>
  <c r="BK177" i="7"/>
  <c r="J174" i="7"/>
  <c r="BK172" i="7"/>
  <c r="J169" i="7"/>
  <c r="BK167" i="7"/>
  <c r="BK164" i="7"/>
  <c r="J162" i="7"/>
  <c r="BK160" i="7"/>
  <c r="J159" i="7"/>
  <c r="BK157" i="7"/>
  <c r="BK155" i="7"/>
  <c r="J153" i="7"/>
  <c r="BK151" i="7"/>
  <c r="BK150" i="7"/>
  <c r="BK147" i="7"/>
  <c r="J145" i="7"/>
  <c r="J143" i="7"/>
  <c r="BK141" i="7"/>
  <c r="J139" i="7"/>
  <c r="BK186" i="7"/>
  <c r="J184" i="7"/>
  <c r="J182" i="7"/>
  <c r="J178" i="7"/>
  <c r="J176" i="7"/>
  <c r="BK173" i="7"/>
  <c r="J171" i="7"/>
  <c r="BK169" i="7"/>
  <c r="J167" i="7"/>
  <c r="J164" i="7"/>
  <c r="BK162" i="7"/>
  <c r="J160" i="7"/>
  <c r="BK156" i="7"/>
  <c r="J155" i="7"/>
  <c r="BK153" i="7"/>
  <c r="J150" i="7"/>
  <c r="J147" i="7"/>
  <c r="BK145" i="7"/>
  <c r="BK143" i="7"/>
  <c r="J141" i="7"/>
  <c r="BK139" i="7"/>
  <c r="J184" i="8"/>
  <c r="J181" i="8"/>
  <c r="BK179" i="8"/>
  <c r="J177" i="8"/>
  <c r="J175" i="8"/>
  <c r="J173" i="8"/>
  <c r="J171" i="8"/>
  <c r="J169" i="8"/>
  <c r="J164" i="8"/>
  <c r="J162" i="8"/>
  <c r="BK159" i="8"/>
  <c r="BK156" i="8"/>
  <c r="J154" i="8"/>
  <c r="J152" i="8"/>
  <c r="J150" i="8"/>
  <c r="BK148" i="8"/>
  <c r="J146" i="8"/>
  <c r="J190" i="8"/>
  <c r="J186" i="8"/>
  <c r="BK183" i="8"/>
  <c r="BK180" i="8"/>
  <c r="J178" i="8"/>
  <c r="BK176" i="8"/>
  <c r="BK174" i="8"/>
  <c r="BK172" i="8"/>
  <c r="BK170" i="8"/>
  <c r="BK166" i="8"/>
  <c r="BK164" i="8"/>
  <c r="BK162" i="8"/>
  <c r="J159" i="8"/>
  <c r="J156" i="8"/>
  <c r="BK154" i="8"/>
  <c r="BK152" i="8"/>
  <c r="BK150" i="8"/>
  <c r="J148" i="8"/>
  <c r="BK146" i="8"/>
  <c r="BK144" i="8"/>
  <c r="BK142" i="8"/>
  <c r="BK141" i="8"/>
  <c r="J139" i="8"/>
  <c r="J137" i="8"/>
  <c r="J135" i="8"/>
  <c r="J141" i="8"/>
  <c r="BK139" i="8"/>
  <c r="BK137" i="8"/>
  <c r="BK135" i="8"/>
  <c r="J158" i="9"/>
  <c r="BK156" i="9"/>
  <c r="BK155" i="9"/>
  <c r="J153" i="9"/>
  <c r="BK151" i="9"/>
  <c r="J150" i="9"/>
  <c r="BK148" i="9"/>
  <c r="BK146" i="9"/>
  <c r="BK143" i="9"/>
  <c r="BK141" i="9"/>
  <c r="BK139" i="9"/>
  <c r="BK136" i="9"/>
  <c r="J134" i="9"/>
  <c r="J130" i="9"/>
  <c r="BK158" i="9"/>
  <c r="J155" i="9"/>
  <c r="BK153" i="9"/>
  <c r="J151" i="9"/>
  <c r="J148" i="9"/>
  <c r="J146" i="9"/>
  <c r="J143" i="9"/>
  <c r="J141" i="9"/>
  <c r="J139" i="9"/>
  <c r="J136" i="9"/>
  <c r="BK134" i="9"/>
  <c r="BK130" i="9"/>
  <c r="BK152" i="10"/>
  <c r="BK150" i="10"/>
  <c r="BK149" i="10"/>
  <c r="BK148" i="10"/>
  <c r="BK147" i="10"/>
  <c r="BK146" i="10"/>
  <c r="BK145" i="10"/>
  <c r="BK144" i="10"/>
  <c r="BK143" i="10"/>
  <c r="BK142" i="10"/>
  <c r="BK141" i="10"/>
  <c r="BK140" i="10"/>
  <c r="BK139" i="10"/>
  <c r="BK138" i="10"/>
  <c r="BK137" i="10"/>
  <c r="BK136" i="10"/>
  <c r="BK135" i="10"/>
  <c r="BK134" i="10"/>
  <c r="J133" i="10"/>
  <c r="BK131" i="10"/>
  <c r="BK129" i="10"/>
  <c r="BK127" i="10"/>
  <c r="J132" i="10"/>
  <c r="J130" i="10"/>
  <c r="J128" i="10"/>
  <c r="BK126" i="10"/>
  <c r="BK127" i="11"/>
  <c r="BK125" i="11"/>
  <c r="J127" i="11"/>
  <c r="J125" i="11"/>
  <c r="BK182" i="12"/>
  <c r="J179" i="12"/>
  <c r="BK176" i="12"/>
  <c r="BK174" i="12"/>
  <c r="BK171" i="12"/>
  <c r="BK168" i="12"/>
  <c r="BK166" i="12"/>
  <c r="BK164" i="12"/>
  <c r="BK160" i="12"/>
  <c r="J157" i="12"/>
  <c r="J154" i="12"/>
  <c r="J150" i="12"/>
  <c r="BK148" i="12"/>
  <c r="BK145" i="12"/>
  <c r="J142" i="12"/>
  <c r="J140" i="12"/>
  <c r="BK138" i="12"/>
  <c r="BK178" i="12"/>
  <c r="BK175" i="12"/>
  <c r="BK173" i="12"/>
  <c r="J172" i="12"/>
  <c r="BK170" i="12"/>
  <c r="BK169" i="12"/>
  <c r="J167" i="12"/>
  <c r="J165" i="12"/>
  <c r="J163" i="12"/>
  <c r="BK158" i="12"/>
  <c r="BK155" i="12"/>
  <c r="BK152" i="12"/>
  <c r="J151" i="12"/>
  <c r="J149" i="12"/>
  <c r="BK147" i="12"/>
  <c r="BK146" i="12"/>
  <c r="J144" i="12"/>
  <c r="J141" i="12"/>
  <c r="BK139" i="12"/>
  <c r="J138" i="12"/>
  <c r="J137" i="12"/>
  <c r="BK142" i="13"/>
  <c r="BK137" i="13"/>
  <c r="BK136" i="13"/>
  <c r="BK135" i="13"/>
  <c r="J134" i="13"/>
  <c r="BK133" i="13"/>
  <c r="J132" i="13"/>
  <c r="J131" i="13"/>
  <c r="BK130" i="13"/>
  <c r="BK143" i="13"/>
  <c r="J143" i="13"/>
  <c r="J142" i="13"/>
  <c r="J140" i="13"/>
  <c r="BK139" i="13"/>
  <c r="J138" i="13"/>
  <c r="J137" i="13"/>
  <c r="J136" i="13"/>
  <c r="J135" i="13"/>
  <c r="BK134" i="13"/>
  <c r="J133" i="13"/>
  <c r="BK132" i="13"/>
  <c r="BK131" i="13"/>
  <c r="J130" i="13"/>
  <c r="J171" i="14"/>
  <c r="BK170" i="14"/>
  <c r="BK169" i="14"/>
  <c r="BK168" i="14"/>
  <c r="BK167" i="14"/>
  <c r="BK166" i="14"/>
  <c r="BK162" i="14"/>
  <c r="BK161" i="14"/>
  <c r="BK160" i="14"/>
  <c r="BK159" i="14"/>
  <c r="J156" i="14"/>
  <c r="J154" i="14"/>
  <c r="BK152" i="14"/>
  <c r="BK151" i="14"/>
  <c r="BK150" i="14"/>
  <c r="J150" i="14"/>
  <c r="BK149" i="14"/>
  <c r="J147" i="14"/>
  <c r="BK146" i="14"/>
  <c r="BK145" i="14"/>
  <c r="J143" i="14"/>
  <c r="BK142" i="14"/>
  <c r="J141" i="14"/>
  <c r="J138" i="14"/>
  <c r="BK136" i="14"/>
  <c r="BK134" i="14"/>
  <c r="BK131" i="14"/>
  <c r="BK171" i="14"/>
  <c r="J170" i="14"/>
  <c r="J169" i="14"/>
  <c r="J168" i="14"/>
  <c r="J166" i="14"/>
  <c r="J165" i="14"/>
  <c r="J164" i="14"/>
  <c r="J163" i="14"/>
  <c r="J161" i="14"/>
  <c r="J159" i="14"/>
  <c r="BK154" i="14"/>
  <c r="J151" i="14"/>
  <c r="J149" i="14"/>
  <c r="J146" i="14"/>
  <c r="J144" i="14"/>
  <c r="BK141" i="14"/>
  <c r="BK138" i="14"/>
  <c r="BK137" i="14"/>
  <c r="BK135" i="14"/>
  <c r="BK133" i="14"/>
  <c r="J131" i="14"/>
  <c r="BK140" i="15"/>
  <c r="BK137" i="15"/>
  <c r="BK134" i="15"/>
  <c r="BK131" i="15"/>
  <c r="J128" i="15"/>
  <c r="BK126" i="15"/>
  <c r="J140" i="15"/>
  <c r="J137" i="15"/>
  <c r="J134" i="15"/>
  <c r="J131" i="15"/>
  <c r="BK128" i="15"/>
  <c r="J126" i="15"/>
  <c r="J170" i="16"/>
  <c r="J167" i="16"/>
  <c r="BK165" i="16"/>
  <c r="J163" i="16"/>
  <c r="J160" i="16"/>
  <c r="J158" i="16"/>
  <c r="BK155" i="16"/>
  <c r="BK153" i="16"/>
  <c r="BK151" i="16"/>
  <c r="BK147" i="16"/>
  <c r="BK144" i="16"/>
  <c r="J142" i="16"/>
  <c r="J140" i="16"/>
  <c r="J138" i="16"/>
  <c r="BK136" i="16"/>
  <c r="J133" i="16"/>
  <c r="J166" i="16"/>
  <c r="J164" i="16"/>
  <c r="BK162" i="16"/>
  <c r="BK159" i="16"/>
  <c r="J156" i="16"/>
  <c r="J154" i="16"/>
  <c r="BK152" i="16"/>
  <c r="BK150" i="16"/>
  <c r="BK145" i="16"/>
  <c r="J143" i="16"/>
  <c r="BK141" i="16"/>
  <c r="J139" i="16"/>
  <c r="J137" i="16"/>
  <c r="BK134" i="16"/>
  <c r="J140" i="17"/>
  <c r="BK137" i="17"/>
  <c r="J135" i="17"/>
  <c r="J133" i="17"/>
  <c r="J131" i="17"/>
  <c r="BK129" i="17"/>
  <c r="BK127" i="17"/>
  <c r="BK140" i="17"/>
  <c r="J137" i="17"/>
  <c r="BK135" i="17"/>
  <c r="BK133" i="17"/>
  <c r="BK131" i="17"/>
  <c r="J129" i="17"/>
  <c r="J127" i="17"/>
  <c r="BK139" i="18"/>
  <c r="J133" i="18"/>
  <c r="BK131" i="18"/>
  <c r="J128" i="18"/>
  <c r="BK137" i="18"/>
  <c r="BK135" i="18"/>
  <c r="BK133" i="18"/>
  <c r="J131" i="18"/>
  <c r="BK128" i="18"/>
  <c r="J133" i="19"/>
  <c r="J130" i="19"/>
  <c r="J129" i="19"/>
  <c r="BK128" i="19"/>
  <c r="BK126" i="19"/>
  <c r="BK131" i="19"/>
  <c r="BK130" i="19"/>
  <c r="J127" i="19"/>
  <c r="J130" i="20"/>
  <c r="BK127" i="20"/>
  <c r="BK128" i="20"/>
  <c r="J126" i="20"/>
  <c r="J238" i="2"/>
  <c r="J237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1" i="2"/>
  <c r="J220" i="2"/>
  <c r="J219" i="2"/>
  <c r="J217" i="2"/>
  <c r="J216" i="2"/>
  <c r="J215" i="2"/>
  <c r="J214" i="2"/>
  <c r="J212" i="2"/>
  <c r="J211" i="2"/>
  <c r="J210" i="2"/>
  <c r="J209" i="2"/>
  <c r="BK207" i="2"/>
  <c r="BK206" i="2"/>
  <c r="BK205" i="2"/>
  <c r="BK204" i="2"/>
  <c r="BK203" i="2"/>
  <c r="BK202" i="2"/>
  <c r="BK201" i="2"/>
  <c r="BK200" i="2"/>
  <c r="BK199" i="2"/>
  <c r="BK198" i="2"/>
  <c r="BK197" i="2"/>
  <c r="BK196" i="2"/>
  <c r="BK195" i="2"/>
  <c r="BK194" i="2"/>
  <c r="BK191" i="2"/>
  <c r="BK189" i="2"/>
  <c r="BK188" i="2"/>
  <c r="BK187" i="2"/>
  <c r="BK186" i="2"/>
  <c r="BK185" i="2"/>
  <c r="BK184" i="2"/>
  <c r="BK183" i="2"/>
  <c r="BK182" i="2"/>
  <c r="BK180" i="2"/>
  <c r="BK179" i="2"/>
  <c r="BK178" i="2"/>
  <c r="BK177" i="2"/>
  <c r="BK176" i="2"/>
  <c r="J174" i="2"/>
  <c r="J173" i="2"/>
  <c r="J172" i="2"/>
  <c r="J171" i="2"/>
  <c r="J169" i="2"/>
  <c r="J168" i="2"/>
  <c r="J167" i="2"/>
  <c r="J166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BK151" i="2"/>
  <c r="J150" i="2"/>
  <c r="BK148" i="2"/>
  <c r="BK147" i="2"/>
  <c r="BK146" i="2"/>
  <c r="BK145" i="2"/>
  <c r="BK144" i="2"/>
  <c r="BK143" i="2"/>
  <c r="J142" i="2"/>
  <c r="J141" i="2"/>
  <c r="J140" i="2"/>
  <c r="J139" i="2"/>
  <c r="J138" i="2"/>
  <c r="AS116" i="1"/>
  <c r="AS108" i="1"/>
  <c r="AS95" i="1"/>
  <c r="J186" i="3"/>
  <c r="J184" i="3"/>
  <c r="BK181" i="3"/>
  <c r="J179" i="3"/>
  <c r="J177" i="3"/>
  <c r="J175" i="3"/>
  <c r="BK173" i="3"/>
  <c r="J171" i="3"/>
  <c r="BK169" i="3"/>
  <c r="J164" i="3"/>
  <c r="BK162" i="3"/>
  <c r="J159" i="3"/>
  <c r="BK156" i="3"/>
  <c r="J154" i="3"/>
  <c r="BK152" i="3"/>
  <c r="J150" i="3"/>
  <c r="J149" i="3"/>
  <c r="BK147" i="3"/>
  <c r="J145" i="3"/>
  <c r="J142" i="3"/>
  <c r="BK190" i="3"/>
  <c r="BK186" i="3"/>
  <c r="BK184" i="3"/>
  <c r="J181" i="3"/>
  <c r="BK179" i="3"/>
  <c r="BK177" i="3"/>
  <c r="BK175" i="3"/>
  <c r="J173" i="3"/>
  <c r="BK171" i="3"/>
  <c r="J169" i="3"/>
  <c r="BK164" i="3"/>
  <c r="J162" i="3"/>
  <c r="BK159" i="3"/>
  <c r="J156" i="3"/>
  <c r="BK155" i="3"/>
  <c r="BK154" i="3"/>
  <c r="J153" i="3"/>
  <c r="J152" i="3"/>
  <c r="J151" i="3"/>
  <c r="BK150" i="3"/>
  <c r="BK148" i="3"/>
  <c r="J147" i="3"/>
  <c r="BK145" i="3"/>
  <c r="BK142" i="3"/>
  <c r="BK140" i="3"/>
  <c r="J138" i="3"/>
  <c r="J137" i="3"/>
  <c r="BK135" i="3"/>
  <c r="J134" i="3"/>
  <c r="BK139" i="3"/>
  <c r="BK137" i="3"/>
  <c r="J135" i="3"/>
  <c r="J158" i="4"/>
  <c r="BK158" i="4"/>
  <c r="BK156" i="4"/>
  <c r="BK154" i="4"/>
  <c r="J152" i="4"/>
  <c r="BK149" i="4"/>
  <c r="BK147" i="4"/>
  <c r="BK144" i="4"/>
  <c r="J141" i="4"/>
  <c r="J139" i="4"/>
  <c r="J136" i="4"/>
  <c r="J134" i="4"/>
  <c r="J130" i="4"/>
  <c r="J156" i="4"/>
  <c r="J154" i="4"/>
  <c r="BK152" i="4"/>
  <c r="BK150" i="4"/>
  <c r="J149" i="4"/>
  <c r="J147" i="4"/>
  <c r="J144" i="4"/>
  <c r="J143" i="4"/>
  <c r="BK141" i="4"/>
  <c r="BK139" i="4"/>
  <c r="BK136" i="4"/>
  <c r="BK134" i="4"/>
  <c r="BK130" i="4"/>
  <c r="BK152" i="5"/>
  <c r="J149" i="5"/>
  <c r="BK147" i="5"/>
  <c r="BK146" i="5"/>
  <c r="BK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50" i="5"/>
  <c r="BK148" i="5"/>
  <c r="BK127" i="6"/>
  <c r="BK125" i="6"/>
  <c r="J127" i="6"/>
  <c r="BK238" i="7"/>
  <c r="J234" i="7"/>
  <c r="J232" i="7"/>
  <c r="J230" i="7"/>
  <c r="BK228" i="7"/>
  <c r="BK226" i="7"/>
  <c r="BK225" i="7"/>
  <c r="BK223" i="7"/>
  <c r="BK220" i="7"/>
  <c r="J217" i="7"/>
  <c r="BK215" i="7"/>
  <c r="BK212" i="7"/>
  <c r="J210" i="7"/>
  <c r="BK208" i="7"/>
  <c r="J206" i="7"/>
  <c r="BK203" i="7"/>
  <c r="BK201" i="7"/>
  <c r="BK199" i="7"/>
  <c r="BK197" i="7"/>
  <c r="BK194" i="7"/>
  <c r="J189" i="7"/>
  <c r="BK187" i="7"/>
  <c r="BK234" i="7"/>
  <c r="BK232" i="7"/>
  <c r="BK231" i="7"/>
  <c r="BK229" i="7"/>
  <c r="BK227" i="7"/>
  <c r="BK224" i="7"/>
  <c r="BK221" i="7"/>
  <c r="J219" i="7"/>
  <c r="BK216" i="7"/>
  <c r="BK214" i="7"/>
  <c r="BK211" i="7"/>
  <c r="BK209" i="7"/>
  <c r="BK207" i="7"/>
  <c r="BK205" i="7"/>
  <c r="J203" i="7"/>
  <c r="J201" i="7"/>
  <c r="J200" i="7"/>
  <c r="BK198" i="7"/>
  <c r="BK196" i="7"/>
  <c r="J195" i="7"/>
  <c r="BK191" i="7"/>
  <c r="BK188" i="7"/>
  <c r="J186" i="7"/>
  <c r="BK184" i="7"/>
  <c r="BK182" i="7"/>
  <c r="J180" i="7"/>
  <c r="BK178" i="7"/>
  <c r="BK176" i="7"/>
  <c r="J173" i="7"/>
  <c r="BK171" i="7"/>
  <c r="BK168" i="7"/>
  <c r="BK166" i="7"/>
  <c r="BK163" i="7"/>
  <c r="J161" i="7"/>
  <c r="BK159" i="7"/>
  <c r="BK158" i="7"/>
  <c r="J157" i="7"/>
  <c r="J154" i="7"/>
  <c r="BK152" i="7"/>
  <c r="J151" i="7"/>
  <c r="BK148" i="7"/>
  <c r="BK146" i="7"/>
  <c r="J144" i="7"/>
  <c r="J142" i="7"/>
  <c r="BK140" i="7"/>
  <c r="J138" i="7"/>
  <c r="BK185" i="7"/>
  <c r="J183" i="7"/>
  <c r="J179" i="7"/>
  <c r="J177" i="7"/>
  <c r="BK174" i="7"/>
  <c r="J172" i="7"/>
  <c r="J168" i="7"/>
  <c r="J166" i="7"/>
  <c r="J163" i="7"/>
  <c r="BK161" i="7"/>
  <c r="J158" i="7"/>
  <c r="J156" i="7"/>
  <c r="BK154" i="7"/>
  <c r="J152" i="7"/>
  <c r="J148" i="7"/>
  <c r="J146" i="7"/>
  <c r="BK144" i="7"/>
  <c r="BK142" i="7"/>
  <c r="J140" i="7"/>
  <c r="BK138" i="7"/>
  <c r="BK190" i="8"/>
  <c r="BK187" i="8"/>
  <c r="BK186" i="8"/>
  <c r="BK185" i="8"/>
  <c r="J183" i="8"/>
  <c r="J180" i="8"/>
  <c r="BK178" i="8"/>
  <c r="J176" i="8"/>
  <c r="J174" i="8"/>
  <c r="J172" i="8"/>
  <c r="J170" i="8"/>
  <c r="J166" i="8"/>
  <c r="BK163" i="8"/>
  <c r="J160" i="8"/>
  <c r="J157" i="8"/>
  <c r="J155" i="8"/>
  <c r="BK153" i="8"/>
  <c r="J151" i="8"/>
  <c r="BK149" i="8"/>
  <c r="BK147" i="8"/>
  <c r="BK145" i="8"/>
  <c r="J187" i="8"/>
  <c r="J185" i="8"/>
  <c r="BK184" i="8"/>
  <c r="BK181" i="8"/>
  <c r="J179" i="8"/>
  <c r="BK177" i="8"/>
  <c r="BK175" i="8"/>
  <c r="BK173" i="8"/>
  <c r="BK171" i="8"/>
  <c r="BK169" i="8"/>
  <c r="J163" i="8"/>
  <c r="BK160" i="8"/>
  <c r="BK157" i="8"/>
  <c r="BK155" i="8"/>
  <c r="J153" i="8"/>
  <c r="BK151" i="8"/>
  <c r="J149" i="8"/>
  <c r="J147" i="8"/>
  <c r="J145" i="8"/>
  <c r="J144" i="8"/>
  <c r="J142" i="8"/>
  <c r="J140" i="8"/>
  <c r="J138" i="8"/>
  <c r="BK136" i="8"/>
  <c r="BK134" i="8"/>
  <c r="BK140" i="8"/>
  <c r="BK138" i="8"/>
  <c r="J136" i="8"/>
  <c r="J134" i="8"/>
  <c r="J157" i="9"/>
  <c r="J156" i="9"/>
  <c r="J154" i="9"/>
  <c r="J152" i="9"/>
  <c r="BK150" i="9"/>
  <c r="J149" i="9"/>
  <c r="BK147" i="9"/>
  <c r="J144" i="9"/>
  <c r="BK142" i="9"/>
  <c r="BK140" i="9"/>
  <c r="J138" i="9"/>
  <c r="BK135" i="9"/>
  <c r="BK131" i="9"/>
  <c r="J129" i="9"/>
  <c r="BK157" i="9"/>
  <c r="BK154" i="9"/>
  <c r="BK152" i="9"/>
  <c r="BK149" i="9"/>
  <c r="J147" i="9"/>
  <c r="BK144" i="9"/>
  <c r="J142" i="9"/>
  <c r="J140" i="9"/>
  <c r="BK138" i="9"/>
  <c r="J135" i="9"/>
  <c r="J131" i="9"/>
  <c r="BK129" i="9"/>
  <c r="J152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BK133" i="10"/>
  <c r="BK132" i="10"/>
  <c r="J131" i="10"/>
  <c r="BK128" i="10"/>
  <c r="J126" i="10"/>
  <c r="BK130" i="10"/>
  <c r="J129" i="10"/>
  <c r="J127" i="10"/>
  <c r="J128" i="11"/>
  <c r="BK126" i="11"/>
  <c r="BK128" i="11"/>
  <c r="J126" i="11"/>
  <c r="BK183" i="12"/>
  <c r="BK180" i="12"/>
  <c r="J178" i="12"/>
  <c r="J175" i="12"/>
  <c r="BK172" i="12"/>
  <c r="J169" i="12"/>
  <c r="BK167" i="12"/>
  <c r="BK165" i="12"/>
  <c r="BK163" i="12"/>
  <c r="J158" i="12"/>
  <c r="J155" i="12"/>
  <c r="BK151" i="12"/>
  <c r="BK149" i="12"/>
  <c r="J146" i="12"/>
  <c r="BK144" i="12"/>
  <c r="BK141" i="12"/>
  <c r="J139" i="12"/>
  <c r="BK137" i="12"/>
  <c r="J183" i="12"/>
  <c r="J182" i="12"/>
  <c r="J180" i="12"/>
  <c r="BK179" i="12"/>
  <c r="J176" i="12"/>
  <c r="J174" i="12"/>
  <c r="J173" i="12"/>
  <c r="J171" i="12"/>
  <c r="J170" i="12"/>
  <c r="J168" i="12"/>
  <c r="J166" i="12"/>
  <c r="J164" i="12"/>
  <c r="J160" i="12"/>
  <c r="BK157" i="12"/>
  <c r="BK154" i="12"/>
  <c r="J152" i="12"/>
  <c r="BK150" i="12"/>
  <c r="J148" i="12"/>
  <c r="J147" i="12"/>
  <c r="J145" i="12"/>
  <c r="BK142" i="12"/>
  <c r="BK140" i="12"/>
  <c r="BK140" i="13"/>
  <c r="J139" i="13"/>
  <c r="BK138" i="13"/>
  <c r="BK144" i="14"/>
  <c r="J142" i="14"/>
  <c r="J140" i="14"/>
  <c r="J137" i="14"/>
  <c r="J135" i="14"/>
  <c r="J133" i="14"/>
  <c r="BK132" i="14"/>
  <c r="J167" i="14"/>
  <c r="BK165" i="14"/>
  <c r="BK164" i="14"/>
  <c r="BK163" i="14"/>
  <c r="J162" i="14"/>
  <c r="J160" i="14"/>
  <c r="BK156" i="14"/>
  <c r="J152" i="14"/>
  <c r="BK147" i="14"/>
  <c r="J145" i="14"/>
  <c r="BK143" i="14"/>
  <c r="BK140" i="14"/>
  <c r="J136" i="14"/>
  <c r="J134" i="14"/>
  <c r="J132" i="14"/>
  <c r="BK138" i="15"/>
  <c r="BK136" i="15"/>
  <c r="BK132" i="15"/>
  <c r="J129" i="15"/>
  <c r="J127" i="15"/>
  <c r="J125" i="15"/>
  <c r="J138" i="15"/>
  <c r="J136" i="15"/>
  <c r="J132" i="15"/>
  <c r="BK129" i="15"/>
  <c r="BK127" i="15"/>
  <c r="BK125" i="15"/>
  <c r="BK167" i="16"/>
  <c r="BK166" i="16"/>
  <c r="BK164" i="16"/>
  <c r="J162" i="16"/>
  <c r="J159" i="16"/>
  <c r="BK156" i="16"/>
  <c r="BK154" i="16"/>
  <c r="J152" i="16"/>
  <c r="J150" i="16"/>
  <c r="J145" i="16"/>
  <c r="BK143" i="16"/>
  <c r="J141" i="16"/>
  <c r="BK139" i="16"/>
  <c r="BK137" i="16"/>
  <c r="J134" i="16"/>
  <c r="BK170" i="16"/>
  <c r="J165" i="16"/>
  <c r="BK163" i="16"/>
  <c r="BK160" i="16"/>
  <c r="BK158" i="16"/>
  <c r="J155" i="16"/>
  <c r="J153" i="16"/>
  <c r="J151" i="16"/>
  <c r="J147" i="16"/>
  <c r="J144" i="16"/>
  <c r="BK142" i="16"/>
  <c r="BK140" i="16"/>
  <c r="BK138" i="16"/>
  <c r="J136" i="16"/>
  <c r="BK133" i="16"/>
  <c r="J138" i="17"/>
  <c r="J136" i="17"/>
  <c r="J134" i="17"/>
  <c r="J132" i="17"/>
  <c r="J130" i="17"/>
  <c r="BK128" i="17"/>
  <c r="J126" i="17"/>
  <c r="BK138" i="17"/>
  <c r="BK136" i="17"/>
  <c r="BK134" i="17"/>
  <c r="BK132" i="17"/>
  <c r="BK130" i="17"/>
  <c r="J128" i="17"/>
  <c r="BK126" i="17"/>
  <c r="J135" i="18"/>
  <c r="J134" i="18"/>
  <c r="J132" i="18"/>
  <c r="BK129" i="18"/>
  <c r="J139" i="18"/>
  <c r="J137" i="18"/>
  <c r="BK134" i="18"/>
  <c r="BK132" i="18"/>
  <c r="J129" i="18"/>
  <c r="BK129" i="19"/>
  <c r="BK127" i="19"/>
  <c r="BK133" i="19"/>
  <c r="J131" i="19"/>
  <c r="J128" i="19"/>
  <c r="J126" i="19"/>
  <c r="J131" i="20"/>
  <c r="J128" i="20"/>
  <c r="BK126" i="20"/>
  <c r="BK131" i="20"/>
  <c r="BK130" i="20"/>
  <c r="J127" i="20"/>
  <c r="F39" i="2" l="1"/>
  <c r="BK137" i="2"/>
  <c r="J137" i="2"/>
  <c r="J100" i="2"/>
  <c r="R137" i="2"/>
  <c r="BK149" i="2"/>
  <c r="J149" i="2"/>
  <c r="J101" i="2"/>
  <c r="R149" i="2"/>
  <c r="BK165" i="2"/>
  <c r="J165" i="2"/>
  <c r="J102" i="2"/>
  <c r="R165" i="2"/>
  <c r="BK170" i="2"/>
  <c r="J170" i="2"/>
  <c r="J103" i="2"/>
  <c r="R170" i="2"/>
  <c r="BK175" i="2"/>
  <c r="J175" i="2"/>
  <c r="J104" i="2"/>
  <c r="R175" i="2"/>
  <c r="BK181" i="2"/>
  <c r="J181" i="2"/>
  <c r="J105" i="2"/>
  <c r="T181" i="2"/>
  <c r="P193" i="2"/>
  <c r="R193" i="2"/>
  <c r="BK213" i="2"/>
  <c r="J213" i="2"/>
  <c r="J109" i="2" s="1"/>
  <c r="R213" i="2"/>
  <c r="BK218" i="2"/>
  <c r="J218" i="2"/>
  <c r="J110" i="2" s="1"/>
  <c r="R218" i="2"/>
  <c r="BK222" i="2"/>
  <c r="J222" i="2"/>
  <c r="J111" i="2" s="1"/>
  <c r="T222" i="2"/>
  <c r="P236" i="2"/>
  <c r="P235" i="2"/>
  <c r="R236" i="2"/>
  <c r="R235" i="2"/>
  <c r="BK133" i="3"/>
  <c r="J133" i="3"/>
  <c r="J100" i="3" s="1"/>
  <c r="R133" i="3"/>
  <c r="BK143" i="3"/>
  <c r="J143" i="3"/>
  <c r="J101" i="3" s="1"/>
  <c r="T143" i="3"/>
  <c r="P158" i="3"/>
  <c r="T158" i="3"/>
  <c r="P161" i="3"/>
  <c r="R161" i="3"/>
  <c r="P168" i="3"/>
  <c r="T168" i="3"/>
  <c r="P182" i="3"/>
  <c r="T182" i="3"/>
  <c r="BK128" i="4"/>
  <c r="J128" i="4"/>
  <c r="J100" i="4" s="1"/>
  <c r="R128" i="4"/>
  <c r="R127" i="4"/>
  <c r="P133" i="4"/>
  <c r="BK137" i="4"/>
  <c r="J137" i="4"/>
  <c r="J103" i="4"/>
  <c r="R137" i="4"/>
  <c r="BK145" i="4"/>
  <c r="J145" i="4"/>
  <c r="J104" i="4"/>
  <c r="T145" i="4"/>
  <c r="BK125" i="5"/>
  <c r="J125" i="5" s="1"/>
  <c r="J100" i="5" s="1"/>
  <c r="R125" i="5"/>
  <c r="R124" i="5" s="1"/>
  <c r="R123" i="5" s="1"/>
  <c r="BK124" i="6"/>
  <c r="J124" i="6"/>
  <c r="J100" i="6" s="1"/>
  <c r="R124" i="6"/>
  <c r="R123" i="6"/>
  <c r="R122" i="6"/>
  <c r="BK137" i="7"/>
  <c r="J137" i="7"/>
  <c r="J100" i="7"/>
  <c r="R137" i="7"/>
  <c r="BK149" i="7"/>
  <c r="J149" i="7" s="1"/>
  <c r="J101" i="7" s="1"/>
  <c r="R149" i="7"/>
  <c r="BK165" i="7"/>
  <c r="J165" i="7" s="1"/>
  <c r="J102" i="7" s="1"/>
  <c r="R165" i="7"/>
  <c r="BK170" i="7"/>
  <c r="J170" i="7" s="1"/>
  <c r="J103" i="7" s="1"/>
  <c r="R170" i="7"/>
  <c r="BK175" i="7"/>
  <c r="J175" i="7" s="1"/>
  <c r="J104" i="7" s="1"/>
  <c r="R175" i="7"/>
  <c r="BK181" i="7"/>
  <c r="J181" i="7" s="1"/>
  <c r="J105" i="7" s="1"/>
  <c r="R181" i="7"/>
  <c r="P193" i="7"/>
  <c r="R193" i="7"/>
  <c r="BK213" i="7"/>
  <c r="J213" i="7"/>
  <c r="J109" i="7" s="1"/>
  <c r="R213" i="7"/>
  <c r="BK218" i="7"/>
  <c r="J218" i="7"/>
  <c r="J110" i="7" s="1"/>
  <c r="R218" i="7"/>
  <c r="BK222" i="7"/>
  <c r="J222" i="7"/>
  <c r="J111" i="7" s="1"/>
  <c r="T222" i="7"/>
  <c r="BK236" i="7"/>
  <c r="J236" i="7"/>
  <c r="J113" i="7" s="1"/>
  <c r="R236" i="7"/>
  <c r="R235" i="7"/>
  <c r="P133" i="8"/>
  <c r="T133" i="8"/>
  <c r="P143" i="8"/>
  <c r="T143" i="8"/>
  <c r="P158" i="8"/>
  <c r="T158" i="8"/>
  <c r="P161" i="8"/>
  <c r="T161" i="8"/>
  <c r="BK168" i="8"/>
  <c r="J168" i="8" s="1"/>
  <c r="J106" i="8" s="1"/>
  <c r="R168" i="8"/>
  <c r="BK182" i="8"/>
  <c r="J182" i="8" s="1"/>
  <c r="J107" i="8" s="1"/>
  <c r="T182" i="8"/>
  <c r="P128" i="9"/>
  <c r="P127" i="9" s="1"/>
  <c r="T128" i="9"/>
  <c r="T127" i="9"/>
  <c r="BK133" i="9"/>
  <c r="J133" i="9" s="1"/>
  <c r="J102" i="9" s="1"/>
  <c r="R133" i="9"/>
  <c r="BK137" i="9"/>
  <c r="J137" i="9" s="1"/>
  <c r="J103" i="9" s="1"/>
  <c r="R137" i="9"/>
  <c r="BK145" i="9"/>
  <c r="J145" i="9" s="1"/>
  <c r="J104" i="9" s="1"/>
  <c r="T145" i="9"/>
  <c r="P125" i="10"/>
  <c r="P124" i="10" s="1"/>
  <c r="P123" i="10" s="1"/>
  <c r="AU105" i="1" s="1"/>
  <c r="R125" i="10"/>
  <c r="R124" i="10" s="1"/>
  <c r="R123" i="10" s="1"/>
  <c r="P124" i="11"/>
  <c r="P123" i="11"/>
  <c r="P122" i="11" s="1"/>
  <c r="AU106" i="1" s="1"/>
  <c r="R124" i="11"/>
  <c r="R123" i="11"/>
  <c r="R122" i="11" s="1"/>
  <c r="P136" i="12"/>
  <c r="T136" i="12"/>
  <c r="P143" i="12"/>
  <c r="T143" i="12"/>
  <c r="P153" i="12"/>
  <c r="T153" i="12"/>
  <c r="P156" i="12"/>
  <c r="T156" i="12"/>
  <c r="BK162" i="12"/>
  <c r="J162" i="12"/>
  <c r="J108" i="12"/>
  <c r="R162" i="12"/>
  <c r="BK177" i="12"/>
  <c r="J177" i="12"/>
  <c r="J109" i="12"/>
  <c r="R177" i="12"/>
  <c r="BK181" i="12"/>
  <c r="J181" i="12"/>
  <c r="J110" i="12"/>
  <c r="R181" i="12"/>
  <c r="BK129" i="13"/>
  <c r="J129" i="13"/>
  <c r="J102" i="13"/>
  <c r="T129" i="13"/>
  <c r="BK141" i="13"/>
  <c r="J141" i="13"/>
  <c r="J103" i="13"/>
  <c r="T141" i="13"/>
  <c r="BK130" i="14"/>
  <c r="J130" i="14"/>
  <c r="J100" i="14"/>
  <c r="R130" i="14"/>
  <c r="BK139" i="14"/>
  <c r="J139" i="14"/>
  <c r="J101" i="14"/>
  <c r="R139" i="14"/>
  <c r="P148" i="14"/>
  <c r="T148" i="14"/>
  <c r="BK158" i="14"/>
  <c r="J158" i="14" s="1"/>
  <c r="J106" i="14" s="1"/>
  <c r="R158" i="14"/>
  <c r="R157" i="14"/>
  <c r="P124" i="15"/>
  <c r="T124" i="15"/>
  <c r="P130" i="15"/>
  <c r="T130" i="15"/>
  <c r="P135" i="15"/>
  <c r="T135" i="15"/>
  <c r="R132" i="16"/>
  <c r="BK135" i="16"/>
  <c r="J135" i="16" s="1"/>
  <c r="J101" i="16" s="1"/>
  <c r="T135" i="16"/>
  <c r="BK149" i="16"/>
  <c r="J149" i="16" s="1"/>
  <c r="J104" i="16" s="1"/>
  <c r="R149" i="16"/>
  <c r="BK157" i="16"/>
  <c r="J157" i="16" s="1"/>
  <c r="J105" i="16" s="1"/>
  <c r="R157" i="16"/>
  <c r="BK161" i="16"/>
  <c r="J161" i="16" s="1"/>
  <c r="J106" i="16" s="1"/>
  <c r="R161" i="16"/>
  <c r="P125" i="17"/>
  <c r="P124" i="17" s="1"/>
  <c r="P123" i="17" s="1"/>
  <c r="AU115" i="1" s="1"/>
  <c r="T125" i="17"/>
  <c r="T124" i="17" s="1"/>
  <c r="T123" i="17" s="1"/>
  <c r="BK127" i="18"/>
  <c r="J127" i="18"/>
  <c r="J100" i="18" s="1"/>
  <c r="R127" i="18"/>
  <c r="BK130" i="18"/>
  <c r="J130" i="18"/>
  <c r="J101" i="18" s="1"/>
  <c r="R130" i="18"/>
  <c r="P137" i="2"/>
  <c r="T137" i="2"/>
  <c r="P149" i="2"/>
  <c r="T149" i="2"/>
  <c r="P165" i="2"/>
  <c r="T165" i="2"/>
  <c r="P170" i="2"/>
  <c r="T170" i="2"/>
  <c r="P175" i="2"/>
  <c r="T175" i="2"/>
  <c r="P181" i="2"/>
  <c r="R181" i="2"/>
  <c r="BK193" i="2"/>
  <c r="J193" i="2"/>
  <c r="J108" i="2" s="1"/>
  <c r="T193" i="2"/>
  <c r="P213" i="2"/>
  <c r="T213" i="2"/>
  <c r="P218" i="2"/>
  <c r="T218" i="2"/>
  <c r="P222" i="2"/>
  <c r="R222" i="2"/>
  <c r="BK236" i="2"/>
  <c r="J236" i="2"/>
  <c r="J113" i="2"/>
  <c r="T236" i="2"/>
  <c r="T235" i="2" s="1"/>
  <c r="P133" i="3"/>
  <c r="T133" i="3"/>
  <c r="P143" i="3"/>
  <c r="R143" i="3"/>
  <c r="BK158" i="3"/>
  <c r="J158" i="3"/>
  <c r="J102" i="3"/>
  <c r="R158" i="3"/>
  <c r="BK161" i="3"/>
  <c r="J161" i="3"/>
  <c r="J103" i="3"/>
  <c r="T161" i="3"/>
  <c r="BK168" i="3"/>
  <c r="J168" i="3"/>
  <c r="J106" i="3"/>
  <c r="R168" i="3"/>
  <c r="BK182" i="3"/>
  <c r="J182" i="3"/>
  <c r="J107" i="3"/>
  <c r="R182" i="3"/>
  <c r="P128" i="4"/>
  <c r="P127" i="4"/>
  <c r="T128" i="4"/>
  <c r="T127" i="4" s="1"/>
  <c r="BK133" i="4"/>
  <c r="J133" i="4"/>
  <c r="J102" i="4"/>
  <c r="R133" i="4"/>
  <c r="T133" i="4"/>
  <c r="P137" i="4"/>
  <c r="T137" i="4"/>
  <c r="P145" i="4"/>
  <c r="R145" i="4"/>
  <c r="P125" i="5"/>
  <c r="P124" i="5"/>
  <c r="P123" i="5" s="1"/>
  <c r="AU99" i="1" s="1"/>
  <c r="T125" i="5"/>
  <c r="T124" i="5"/>
  <c r="T123" i="5" s="1"/>
  <c r="P124" i="6"/>
  <c r="P123" i="6"/>
  <c r="P122" i="6"/>
  <c r="AU100" i="1" s="1"/>
  <c r="T124" i="6"/>
  <c r="T123" i="6"/>
  <c r="T122" i="6"/>
  <c r="P137" i="7"/>
  <c r="T137" i="7"/>
  <c r="P149" i="7"/>
  <c r="T149" i="7"/>
  <c r="P165" i="7"/>
  <c r="T165" i="7"/>
  <c r="P170" i="7"/>
  <c r="T170" i="7"/>
  <c r="P175" i="7"/>
  <c r="T175" i="7"/>
  <c r="P181" i="7"/>
  <c r="T181" i="7"/>
  <c r="BK193" i="7"/>
  <c r="J193" i="7"/>
  <c r="J108" i="7"/>
  <c r="T193" i="7"/>
  <c r="P213" i="7"/>
  <c r="T213" i="7"/>
  <c r="P218" i="7"/>
  <c r="T218" i="7"/>
  <c r="P222" i="7"/>
  <c r="R222" i="7"/>
  <c r="P236" i="7"/>
  <c r="P235" i="7"/>
  <c r="T236" i="7"/>
  <c r="T235" i="7"/>
  <c r="BK133" i="8"/>
  <c r="J133" i="8"/>
  <c r="J100" i="8" s="1"/>
  <c r="R133" i="8"/>
  <c r="BK143" i="8"/>
  <c r="J143" i="8"/>
  <c r="J101" i="8" s="1"/>
  <c r="R143" i="8"/>
  <c r="BK158" i="8"/>
  <c r="J158" i="8"/>
  <c r="J102" i="8" s="1"/>
  <c r="R158" i="8"/>
  <c r="BK161" i="8"/>
  <c r="J161" i="8"/>
  <c r="J103" i="8" s="1"/>
  <c r="R161" i="8"/>
  <c r="P168" i="8"/>
  <c r="T168" i="8"/>
  <c r="T167" i="8" s="1"/>
  <c r="P182" i="8"/>
  <c r="R182" i="8"/>
  <c r="BK128" i="9"/>
  <c r="J128" i="9" s="1"/>
  <c r="J100" i="9" s="1"/>
  <c r="R128" i="9"/>
  <c r="R127" i="9"/>
  <c r="P133" i="9"/>
  <c r="T133" i="9"/>
  <c r="P137" i="9"/>
  <c r="T137" i="9"/>
  <c r="P145" i="9"/>
  <c r="R145" i="9"/>
  <c r="BK125" i="10"/>
  <c r="J125" i="10"/>
  <c r="J100" i="10" s="1"/>
  <c r="T125" i="10"/>
  <c r="T124" i="10"/>
  <c r="T123" i="10"/>
  <c r="BK124" i="11"/>
  <c r="J124" i="11"/>
  <c r="J100" i="11"/>
  <c r="T124" i="11"/>
  <c r="T123" i="11" s="1"/>
  <c r="T122" i="11" s="1"/>
  <c r="BK125" i="19"/>
  <c r="J125" i="19"/>
  <c r="J100" i="19" s="1"/>
  <c r="P125" i="19"/>
  <c r="P124" i="19"/>
  <c r="P123" i="19"/>
  <c r="AU118" i="1" s="1"/>
  <c r="R125" i="19"/>
  <c r="R124" i="19"/>
  <c r="R123" i="19"/>
  <c r="T125" i="19"/>
  <c r="T124" i="19"/>
  <c r="T123" i="19"/>
  <c r="BK136" i="12"/>
  <c r="J136" i="12" s="1"/>
  <c r="J102" i="12" s="1"/>
  <c r="R136" i="12"/>
  <c r="BK143" i="12"/>
  <c r="J143" i="12" s="1"/>
  <c r="J103" i="12" s="1"/>
  <c r="R143" i="12"/>
  <c r="BK153" i="12"/>
  <c r="J153" i="12" s="1"/>
  <c r="J104" i="12" s="1"/>
  <c r="R153" i="12"/>
  <c r="BK156" i="12"/>
  <c r="J156" i="12" s="1"/>
  <c r="J105" i="12" s="1"/>
  <c r="R156" i="12"/>
  <c r="P162" i="12"/>
  <c r="T162" i="12"/>
  <c r="P177" i="12"/>
  <c r="T177" i="12"/>
  <c r="P181" i="12"/>
  <c r="T181" i="12"/>
  <c r="P129" i="13"/>
  <c r="R129" i="13"/>
  <c r="P141" i="13"/>
  <c r="R141" i="13"/>
  <c r="P130" i="14"/>
  <c r="T130" i="14"/>
  <c r="P139" i="14"/>
  <c r="T139" i="14"/>
  <c r="BK148" i="14"/>
  <c r="J148" i="14"/>
  <c r="J102" i="14"/>
  <c r="R148" i="14"/>
  <c r="P158" i="14"/>
  <c r="P157" i="14"/>
  <c r="T158" i="14"/>
  <c r="T157" i="14" s="1"/>
  <c r="BK124" i="15"/>
  <c r="J124" i="15"/>
  <c r="J98" i="15"/>
  <c r="R124" i="15"/>
  <c r="BK130" i="15"/>
  <c r="J130" i="15"/>
  <c r="J99" i="15"/>
  <c r="R130" i="15"/>
  <c r="BK135" i="15"/>
  <c r="J135" i="15"/>
  <c r="J101" i="15"/>
  <c r="R135" i="15"/>
  <c r="BK132" i="16"/>
  <c r="J132" i="16"/>
  <c r="J100" i="16"/>
  <c r="P132" i="16"/>
  <c r="T132" i="16"/>
  <c r="T131" i="16"/>
  <c r="P135" i="16"/>
  <c r="R135" i="16"/>
  <c r="P149" i="16"/>
  <c r="T149" i="16"/>
  <c r="P157" i="16"/>
  <c r="T157" i="16"/>
  <c r="P161" i="16"/>
  <c r="T161" i="16"/>
  <c r="BK125" i="17"/>
  <c r="J125" i="17" s="1"/>
  <c r="J100" i="17" s="1"/>
  <c r="R125" i="17"/>
  <c r="R124" i="17"/>
  <c r="R123" i="17" s="1"/>
  <c r="P127" i="18"/>
  <c r="T127" i="18"/>
  <c r="P130" i="18"/>
  <c r="T130" i="18"/>
  <c r="BK125" i="20"/>
  <c r="J125" i="20"/>
  <c r="J100" i="20"/>
  <c r="P125" i="20"/>
  <c r="R125" i="20"/>
  <c r="T125" i="20"/>
  <c r="BK129" i="20"/>
  <c r="J129" i="20" s="1"/>
  <c r="J101" i="20" s="1"/>
  <c r="P129" i="20"/>
  <c r="R129" i="20"/>
  <c r="T129" i="20"/>
  <c r="BK189" i="3"/>
  <c r="J189" i="3"/>
  <c r="J109" i="3"/>
  <c r="BK190" i="7"/>
  <c r="J190" i="7"/>
  <c r="J106" i="7"/>
  <c r="BK151" i="10"/>
  <c r="J151" i="10" s="1"/>
  <c r="J101" i="10" s="1"/>
  <c r="BK155" i="14"/>
  <c r="J155" i="14"/>
  <c r="J104" i="14" s="1"/>
  <c r="BK139" i="17"/>
  <c r="J139" i="17"/>
  <c r="J101" i="17"/>
  <c r="BK136" i="18"/>
  <c r="J136" i="18"/>
  <c r="J102" i="18"/>
  <c r="BK138" i="18"/>
  <c r="J138" i="18" s="1"/>
  <c r="J103" i="18" s="1"/>
  <c r="BK190" i="2"/>
  <c r="J190" i="2"/>
  <c r="J106" i="2" s="1"/>
  <c r="BK165" i="3"/>
  <c r="J165" i="3"/>
  <c r="J104" i="3"/>
  <c r="BK151" i="5"/>
  <c r="J151" i="5"/>
  <c r="J101" i="5"/>
  <c r="BK165" i="8"/>
  <c r="J165" i="8" s="1"/>
  <c r="J104" i="8" s="1"/>
  <c r="BK189" i="8"/>
  <c r="J189" i="8"/>
  <c r="J109" i="8" s="1"/>
  <c r="BK132" i="19"/>
  <c r="J132" i="19"/>
  <c r="J101" i="19"/>
  <c r="BK159" i="12"/>
  <c r="J159" i="12"/>
  <c r="J106" i="12"/>
  <c r="BK153" i="14"/>
  <c r="J153" i="14" s="1"/>
  <c r="J103" i="14" s="1"/>
  <c r="BK133" i="15"/>
  <c r="J133" i="15"/>
  <c r="J100" i="15" s="1"/>
  <c r="BK139" i="15"/>
  <c r="J139" i="15"/>
  <c r="J102" i="15"/>
  <c r="BK146" i="16"/>
  <c r="J146" i="16"/>
  <c r="J102" i="16"/>
  <c r="BK169" i="16"/>
  <c r="J169" i="16" s="1"/>
  <c r="J108" i="16" s="1"/>
  <c r="E85" i="20"/>
  <c r="F94" i="20"/>
  <c r="J117" i="20"/>
  <c r="J120" i="20"/>
  <c r="BF130" i="20"/>
  <c r="BF126" i="20"/>
  <c r="BF127" i="20"/>
  <c r="BF128" i="20"/>
  <c r="BF131" i="20"/>
  <c r="E85" i="19"/>
  <c r="J94" i="19"/>
  <c r="F120" i="19"/>
  <c r="BF129" i="19"/>
  <c r="BF133" i="19"/>
  <c r="J91" i="19"/>
  <c r="BF126" i="19"/>
  <c r="BF127" i="19"/>
  <c r="BF128" i="19"/>
  <c r="BF130" i="19"/>
  <c r="BF131" i="19"/>
  <c r="E85" i="18"/>
  <c r="J91" i="18"/>
  <c r="F94" i="18"/>
  <c r="J122" i="18"/>
  <c r="BF128" i="18"/>
  <c r="BF134" i="18"/>
  <c r="BF135" i="18"/>
  <c r="BF139" i="18"/>
  <c r="BF129" i="18"/>
  <c r="BF131" i="18"/>
  <c r="BF132" i="18"/>
  <c r="BF133" i="18"/>
  <c r="BF137" i="18"/>
  <c r="J91" i="17"/>
  <c r="F94" i="17"/>
  <c r="E111" i="17"/>
  <c r="J120" i="17"/>
  <c r="BF126" i="17"/>
  <c r="BF127" i="17"/>
  <c r="BF128" i="17"/>
  <c r="BF130" i="17"/>
  <c r="BF131" i="17"/>
  <c r="BF133" i="17"/>
  <c r="BF135" i="17"/>
  <c r="BF136" i="17"/>
  <c r="BF138" i="17"/>
  <c r="BF140" i="17"/>
  <c r="BF129" i="17"/>
  <c r="BF132" i="17"/>
  <c r="BF134" i="17"/>
  <c r="BF137" i="17"/>
  <c r="F94" i="16"/>
  <c r="E118" i="16"/>
  <c r="J124" i="16"/>
  <c r="J127" i="16"/>
  <c r="BF136" i="16"/>
  <c r="BF138" i="16"/>
  <c r="BF142" i="16"/>
  <c r="BF144" i="16"/>
  <c r="BF147" i="16"/>
  <c r="BF152" i="16"/>
  <c r="BF154" i="16"/>
  <c r="BF155" i="16"/>
  <c r="BF163" i="16"/>
  <c r="BF164" i="16"/>
  <c r="BF165" i="16"/>
  <c r="BF133" i="16"/>
  <c r="BF134" i="16"/>
  <c r="BF137" i="16"/>
  <c r="BF139" i="16"/>
  <c r="BF140" i="16"/>
  <c r="BF141" i="16"/>
  <c r="BF143" i="16"/>
  <c r="BF145" i="16"/>
  <c r="BF150" i="16"/>
  <c r="BF151" i="16"/>
  <c r="BF153" i="16"/>
  <c r="BF156" i="16"/>
  <c r="BF158" i="16"/>
  <c r="BF159" i="16"/>
  <c r="BF160" i="16"/>
  <c r="BF162" i="16"/>
  <c r="BF166" i="16"/>
  <c r="BF167" i="16"/>
  <c r="BF170" i="16"/>
  <c r="E85" i="15"/>
  <c r="F92" i="15"/>
  <c r="BF129" i="15"/>
  <c r="BF131" i="15"/>
  <c r="BF132" i="15"/>
  <c r="BF138" i="15"/>
  <c r="BF140" i="15"/>
  <c r="J89" i="15"/>
  <c r="J92" i="15"/>
  <c r="BF125" i="15"/>
  <c r="BF126" i="15"/>
  <c r="BF127" i="15"/>
  <c r="BF128" i="15"/>
  <c r="BF134" i="15"/>
  <c r="BF136" i="15"/>
  <c r="BF137" i="15"/>
  <c r="E85" i="14"/>
  <c r="J91" i="14"/>
  <c r="F94" i="14"/>
  <c r="J125" i="14"/>
  <c r="BF131" i="14"/>
  <c r="BF133" i="14"/>
  <c r="BF134" i="14"/>
  <c r="BF135" i="14"/>
  <c r="BF138" i="14"/>
  <c r="BF143" i="14"/>
  <c r="BF144" i="14"/>
  <c r="BF150" i="14"/>
  <c r="BF151" i="14"/>
  <c r="BF152" i="14"/>
  <c r="BF159" i="14"/>
  <c r="BF160" i="14"/>
  <c r="BF161" i="14"/>
  <c r="BF162" i="14"/>
  <c r="BF163" i="14"/>
  <c r="BF164" i="14"/>
  <c r="BF165" i="14"/>
  <c r="BF167" i="14"/>
  <c r="BF168" i="14"/>
  <c r="BF132" i="14"/>
  <c r="BF136" i="14"/>
  <c r="BF137" i="14"/>
  <c r="BF140" i="14"/>
  <c r="BF141" i="14"/>
  <c r="BF142" i="14"/>
  <c r="BF145" i="14"/>
  <c r="BF146" i="14"/>
  <c r="BF147" i="14"/>
  <c r="BF149" i="14"/>
  <c r="BF154" i="14"/>
  <c r="BF156" i="14"/>
  <c r="BF166" i="14"/>
  <c r="BF169" i="14"/>
  <c r="BF170" i="14"/>
  <c r="BF171" i="14"/>
  <c r="F96" i="13"/>
  <c r="J96" i="13"/>
  <c r="BF132" i="13"/>
  <c r="BF135" i="13"/>
  <c r="BF136" i="13"/>
  <c r="BF139" i="13"/>
  <c r="BF140" i="13"/>
  <c r="BF142" i="13"/>
  <c r="BF143" i="13"/>
  <c r="E85" i="13"/>
  <c r="J93" i="13"/>
  <c r="BF130" i="13"/>
  <c r="BF131" i="13"/>
  <c r="BF133" i="13"/>
  <c r="BF134" i="13"/>
  <c r="BF137" i="13"/>
  <c r="BF138" i="13"/>
  <c r="J93" i="12"/>
  <c r="F96" i="12"/>
  <c r="E120" i="12"/>
  <c r="BF137" i="12"/>
  <c r="BF141" i="12"/>
  <c r="BF144" i="12"/>
  <c r="BF146" i="12"/>
  <c r="BF147" i="12"/>
  <c r="BF148" i="12"/>
  <c r="BF150" i="12"/>
  <c r="BF151" i="12"/>
  <c r="BF152" i="12"/>
  <c r="BF155" i="12"/>
  <c r="BF160" i="12"/>
  <c r="BF163" i="12"/>
  <c r="BF164" i="12"/>
  <c r="BF165" i="12"/>
  <c r="BF166" i="12"/>
  <c r="BF169" i="12"/>
  <c r="BF170" i="12"/>
  <c r="BF171" i="12"/>
  <c r="BF173" i="12"/>
  <c r="BF178" i="12"/>
  <c r="BF182" i="12"/>
  <c r="BF183" i="12"/>
  <c r="J96" i="12"/>
  <c r="BF138" i="12"/>
  <c r="BF139" i="12"/>
  <c r="BF140" i="12"/>
  <c r="BF142" i="12"/>
  <c r="BF145" i="12"/>
  <c r="BF149" i="12"/>
  <c r="BF154" i="12"/>
  <c r="BF157" i="12"/>
  <c r="BF158" i="12"/>
  <c r="BF167" i="12"/>
  <c r="BF168" i="12"/>
  <c r="BF172" i="12"/>
  <c r="BF174" i="12"/>
  <c r="BF175" i="12"/>
  <c r="BF176" i="12"/>
  <c r="BF179" i="12"/>
  <c r="BF180" i="12"/>
  <c r="E85" i="11"/>
  <c r="J91" i="11"/>
  <c r="J119" i="11"/>
  <c r="BF125" i="11"/>
  <c r="BF128" i="11"/>
  <c r="F94" i="11"/>
  <c r="BF126" i="11"/>
  <c r="BF127" i="11"/>
  <c r="J91" i="10"/>
  <c r="E111" i="10"/>
  <c r="F120" i="10"/>
  <c r="J120" i="10"/>
  <c r="BF126" i="10"/>
  <c r="BF127" i="10"/>
  <c r="BF128" i="10"/>
  <c r="BF129" i="10"/>
  <c r="BF131" i="10"/>
  <c r="BF130" i="10"/>
  <c r="BF132" i="10"/>
  <c r="BF133" i="10"/>
  <c r="BF134" i="10"/>
  <c r="BF135" i="10"/>
  <c r="BF136" i="10"/>
  <c r="BF137" i="10"/>
  <c r="BF138" i="10"/>
  <c r="BF139" i="10"/>
  <c r="BF140" i="10"/>
  <c r="BF141" i="10"/>
  <c r="BF142" i="10"/>
  <c r="BF143" i="10"/>
  <c r="BF144" i="10"/>
  <c r="BF145" i="10"/>
  <c r="BF146" i="10"/>
  <c r="BF147" i="10"/>
  <c r="BF148" i="10"/>
  <c r="BF149" i="10"/>
  <c r="BF150" i="10"/>
  <c r="BF152" i="10"/>
  <c r="J91" i="9"/>
  <c r="J94" i="9"/>
  <c r="BF130" i="9"/>
  <c r="BF134" i="9"/>
  <c r="BF135" i="9"/>
  <c r="BF136" i="9"/>
  <c r="BF138" i="9"/>
  <c r="BF139" i="9"/>
  <c r="BF140" i="9"/>
  <c r="BF143" i="9"/>
  <c r="BF146" i="9"/>
  <c r="BF147" i="9"/>
  <c r="BF150" i="9"/>
  <c r="BF154" i="9"/>
  <c r="BF155" i="9"/>
  <c r="BF156" i="9"/>
  <c r="E85" i="9"/>
  <c r="F94" i="9"/>
  <c r="BF129" i="9"/>
  <c r="BF131" i="9"/>
  <c r="BF141" i="9"/>
  <c r="BF142" i="9"/>
  <c r="BF144" i="9"/>
  <c r="BF148" i="9"/>
  <c r="BF149" i="9"/>
  <c r="BF151" i="9"/>
  <c r="BF152" i="9"/>
  <c r="BF153" i="9"/>
  <c r="BF157" i="9"/>
  <c r="BF158" i="9"/>
  <c r="E85" i="8"/>
  <c r="F94" i="8"/>
  <c r="J125" i="8"/>
  <c r="J128" i="8"/>
  <c r="BF135" i="8"/>
  <c r="BF139" i="8"/>
  <c r="BF140" i="8"/>
  <c r="BF141" i="8"/>
  <c r="BF134" i="8"/>
  <c r="BF136" i="8"/>
  <c r="BF137" i="8"/>
  <c r="BF138" i="8"/>
  <c r="BF142" i="8"/>
  <c r="BF144" i="8"/>
  <c r="BF146" i="8"/>
  <c r="BF147" i="8"/>
  <c r="BF148" i="8"/>
  <c r="BF149" i="8"/>
  <c r="BF150" i="8"/>
  <c r="BF152" i="8"/>
  <c r="BF155" i="8"/>
  <c r="BF162" i="8"/>
  <c r="BF164" i="8"/>
  <c r="BF166" i="8"/>
  <c r="BF173" i="8"/>
  <c r="BF177" i="8"/>
  <c r="BF178" i="8"/>
  <c r="BF179" i="8"/>
  <c r="BF181" i="8"/>
  <c r="BF184" i="8"/>
  <c r="BF185" i="8"/>
  <c r="BF145" i="8"/>
  <c r="BF151" i="8"/>
  <c r="BF153" i="8"/>
  <c r="BF154" i="8"/>
  <c r="BF156" i="8"/>
  <c r="BF157" i="8"/>
  <c r="BF159" i="8"/>
  <c r="BF160" i="8"/>
  <c r="BF163" i="8"/>
  <c r="BF169" i="8"/>
  <c r="BF170" i="8"/>
  <c r="BF171" i="8"/>
  <c r="BF172" i="8"/>
  <c r="BF174" i="8"/>
  <c r="BF175" i="8"/>
  <c r="BF176" i="8"/>
  <c r="BF180" i="8"/>
  <c r="BF183" i="8"/>
  <c r="BF186" i="8"/>
  <c r="BF187" i="8"/>
  <c r="BF190" i="8"/>
  <c r="F94" i="7"/>
  <c r="E123" i="7"/>
  <c r="J132" i="7"/>
  <c r="BF139" i="7"/>
  <c r="BF140" i="7"/>
  <c r="BF143" i="7"/>
  <c r="BF145" i="7"/>
  <c r="BF146" i="7"/>
  <c r="BF147" i="7"/>
  <c r="BF151" i="7"/>
  <c r="BF154" i="7"/>
  <c r="BF155" i="7"/>
  <c r="BF157" i="7"/>
  <c r="BF159" i="7"/>
  <c r="BF163" i="7"/>
  <c r="BF164" i="7"/>
  <c r="BF166" i="7"/>
  <c r="BF168" i="7"/>
  <c r="BF169" i="7"/>
  <c r="BF171" i="7"/>
  <c r="BF174" i="7"/>
  <c r="BF176" i="7"/>
  <c r="BF177" i="7"/>
  <c r="BF178" i="7"/>
  <c r="BF182" i="7"/>
  <c r="BF183" i="7"/>
  <c r="J91" i="7"/>
  <c r="BF138" i="7"/>
  <c r="BF141" i="7"/>
  <c r="BF142" i="7"/>
  <c r="BF144" i="7"/>
  <c r="BF148" i="7"/>
  <c r="BF150" i="7"/>
  <c r="BF152" i="7"/>
  <c r="BF153" i="7"/>
  <c r="BF156" i="7"/>
  <c r="BF158" i="7"/>
  <c r="BF160" i="7"/>
  <c r="BF161" i="7"/>
  <c r="BF162" i="7"/>
  <c r="BF167" i="7"/>
  <c r="BF172" i="7"/>
  <c r="BF173" i="7"/>
  <c r="BF179" i="7"/>
  <c r="BF180" i="7"/>
  <c r="BF184" i="7"/>
  <c r="BF185" i="7"/>
  <c r="BF186" i="7"/>
  <c r="BF189" i="7"/>
  <c r="BF194" i="7"/>
  <c r="BF195" i="7"/>
  <c r="BF196" i="7"/>
  <c r="BF198" i="7"/>
  <c r="BF199" i="7"/>
  <c r="BF200" i="7"/>
  <c r="BF201" i="7"/>
  <c r="BF202" i="7"/>
  <c r="BF207" i="7"/>
  <c r="BF211" i="7"/>
  <c r="BF216" i="7"/>
  <c r="BF219" i="7"/>
  <c r="BF220" i="7"/>
  <c r="BF221" i="7"/>
  <c r="BF225" i="7"/>
  <c r="BF230" i="7"/>
  <c r="BF238" i="7"/>
  <c r="BF187" i="7"/>
  <c r="BF188" i="7"/>
  <c r="BF191" i="7"/>
  <c r="BF197" i="7"/>
  <c r="BF203" i="7"/>
  <c r="BF204" i="7"/>
  <c r="BF205" i="7"/>
  <c r="BF206" i="7"/>
  <c r="BF208" i="7"/>
  <c r="BF209" i="7"/>
  <c r="BF210" i="7"/>
  <c r="BF212" i="7"/>
  <c r="BF214" i="7"/>
  <c r="BF215" i="7"/>
  <c r="BF217" i="7"/>
  <c r="BF223" i="7"/>
  <c r="BF224" i="7"/>
  <c r="BF226" i="7"/>
  <c r="BF227" i="7"/>
  <c r="BF228" i="7"/>
  <c r="BF229" i="7"/>
  <c r="BF231" i="7"/>
  <c r="BF232" i="7"/>
  <c r="BF233" i="7"/>
  <c r="BF234" i="7"/>
  <c r="BF237" i="7"/>
  <c r="E85" i="6"/>
  <c r="F94" i="6"/>
  <c r="J94" i="6"/>
  <c r="BF126" i="6"/>
  <c r="J91" i="6"/>
  <c r="BF125" i="6"/>
  <c r="BF127" i="6"/>
  <c r="BF128" i="6"/>
  <c r="BF148" i="5"/>
  <c r="BF150" i="5"/>
  <c r="BF152" i="5"/>
  <c r="E85" i="5"/>
  <c r="J91" i="5"/>
  <c r="F94" i="5"/>
  <c r="J94" i="5"/>
  <c r="BF126" i="5"/>
  <c r="BF127" i="5"/>
  <c r="BF128" i="5"/>
  <c r="BF129" i="5"/>
  <c r="BF130" i="5"/>
  <c r="BF131" i="5"/>
  <c r="BF132" i="5"/>
  <c r="BF133" i="5"/>
  <c r="BF134" i="5"/>
  <c r="BF135" i="5"/>
  <c r="BF136" i="5"/>
  <c r="BF137" i="5"/>
  <c r="BF138" i="5"/>
  <c r="BF139" i="5"/>
  <c r="BF140" i="5"/>
  <c r="BF141" i="5"/>
  <c r="BF142" i="5"/>
  <c r="BF143" i="5"/>
  <c r="BF144" i="5"/>
  <c r="BF145" i="5"/>
  <c r="BF146" i="5"/>
  <c r="BF147" i="5"/>
  <c r="BF149" i="5"/>
  <c r="E85" i="4"/>
  <c r="J94" i="4"/>
  <c r="J120" i="4"/>
  <c r="BF134" i="4"/>
  <c r="BF141" i="4"/>
  <c r="BF142" i="4"/>
  <c r="BF143" i="4"/>
  <c r="BF144" i="4"/>
  <c r="BF148" i="4"/>
  <c r="BF149" i="4"/>
  <c r="BF152" i="4"/>
  <c r="BF153" i="4"/>
  <c r="BF154" i="4"/>
  <c r="BF155" i="4"/>
  <c r="F94" i="4"/>
  <c r="BF129" i="4"/>
  <c r="BF130" i="4"/>
  <c r="BF131" i="4"/>
  <c r="BF135" i="4"/>
  <c r="BF136" i="4"/>
  <c r="BF138" i="4"/>
  <c r="BF139" i="4"/>
  <c r="BF140" i="4"/>
  <c r="BF146" i="4"/>
  <c r="BF147" i="4"/>
  <c r="BF150" i="4"/>
  <c r="BF151" i="4"/>
  <c r="BF156" i="4"/>
  <c r="BF158" i="4"/>
  <c r="BF157" i="4"/>
  <c r="J91" i="3"/>
  <c r="F94" i="3"/>
  <c r="BF134" i="3"/>
  <c r="BF139" i="3"/>
  <c r="E85" i="3"/>
  <c r="J94" i="3"/>
  <c r="BF135" i="3"/>
  <c r="BF136" i="3"/>
  <c r="BF137" i="3"/>
  <c r="BF138" i="3"/>
  <c r="BF141" i="3"/>
  <c r="BF146" i="3"/>
  <c r="BF147" i="3"/>
  <c r="BF150" i="3"/>
  <c r="BF151" i="3"/>
  <c r="BF152" i="3"/>
  <c r="BF155" i="3"/>
  <c r="BF156" i="3"/>
  <c r="BF157" i="3"/>
  <c r="BF164" i="3"/>
  <c r="BF169" i="3"/>
  <c r="BF172" i="3"/>
  <c r="BF173" i="3"/>
  <c r="BF175" i="3"/>
  <c r="BF180" i="3"/>
  <c r="BF181" i="3"/>
  <c r="BF187" i="3"/>
  <c r="BF190" i="3"/>
  <c r="BF140" i="3"/>
  <c r="BF142" i="3"/>
  <c r="BF144" i="3"/>
  <c r="BF145" i="3"/>
  <c r="BF148" i="3"/>
  <c r="BF149" i="3"/>
  <c r="BF153" i="3"/>
  <c r="BF154" i="3"/>
  <c r="BF159" i="3"/>
  <c r="BF160" i="3"/>
  <c r="BF162" i="3"/>
  <c r="BF163" i="3"/>
  <c r="BF166" i="3"/>
  <c r="BF170" i="3"/>
  <c r="BF171" i="3"/>
  <c r="BF174" i="3"/>
  <c r="BF176" i="3"/>
  <c r="BF177" i="3"/>
  <c r="BF178" i="3"/>
  <c r="BF179" i="3"/>
  <c r="BF183" i="3"/>
  <c r="BF184" i="3"/>
  <c r="BF185" i="3"/>
  <c r="BF186" i="3"/>
  <c r="E85" i="2"/>
  <c r="J91" i="2"/>
  <c r="F94" i="2"/>
  <c r="J94" i="2"/>
  <c r="BF138" i="2"/>
  <c r="BF139" i="2"/>
  <c r="BF140" i="2"/>
  <c r="BF141" i="2"/>
  <c r="BF142" i="2"/>
  <c r="BF143" i="2"/>
  <c r="BF144" i="2"/>
  <c r="BF145" i="2"/>
  <c r="BF146" i="2"/>
  <c r="BF147" i="2"/>
  <c r="BF148" i="2"/>
  <c r="BF150" i="2"/>
  <c r="BF151" i="2"/>
  <c r="BF152" i="2"/>
  <c r="BF153" i="2"/>
  <c r="BF154" i="2"/>
  <c r="BF155" i="2"/>
  <c r="BF156" i="2"/>
  <c r="BF157" i="2"/>
  <c r="BF158" i="2"/>
  <c r="BF159" i="2"/>
  <c r="BF160" i="2"/>
  <c r="BF161" i="2"/>
  <c r="BF162" i="2"/>
  <c r="BF163" i="2"/>
  <c r="BF164" i="2"/>
  <c r="BF166" i="2"/>
  <c r="BF167" i="2"/>
  <c r="BF168" i="2"/>
  <c r="BF169" i="2"/>
  <c r="BF171" i="2"/>
  <c r="BF172" i="2"/>
  <c r="BF173" i="2"/>
  <c r="BF174" i="2"/>
  <c r="BF176" i="2"/>
  <c r="BF177" i="2"/>
  <c r="BF178" i="2"/>
  <c r="BF179" i="2"/>
  <c r="BF180" i="2"/>
  <c r="BF182" i="2"/>
  <c r="BF183" i="2"/>
  <c r="BF184" i="2"/>
  <c r="BF185" i="2"/>
  <c r="BF186" i="2"/>
  <c r="BF187" i="2"/>
  <c r="BF188" i="2"/>
  <c r="BF189" i="2"/>
  <c r="BF191" i="2"/>
  <c r="BF194" i="2"/>
  <c r="BF195" i="2"/>
  <c r="BF196" i="2"/>
  <c r="BF197" i="2"/>
  <c r="BF198" i="2"/>
  <c r="BF199" i="2"/>
  <c r="BF200" i="2"/>
  <c r="BF201" i="2"/>
  <c r="BF202" i="2"/>
  <c r="BF203" i="2"/>
  <c r="BF204" i="2"/>
  <c r="BF205" i="2"/>
  <c r="BF206" i="2"/>
  <c r="BF207" i="2"/>
  <c r="BF208" i="2"/>
  <c r="BF209" i="2"/>
  <c r="BF210" i="2"/>
  <c r="BF211" i="2"/>
  <c r="BF212" i="2"/>
  <c r="BF214" i="2"/>
  <c r="BF215" i="2"/>
  <c r="BF216" i="2"/>
  <c r="BF217" i="2"/>
  <c r="BF219" i="2"/>
  <c r="BF220" i="2"/>
  <c r="BF221" i="2"/>
  <c r="BF223" i="2"/>
  <c r="BF224" i="2"/>
  <c r="BF225" i="2"/>
  <c r="BF226" i="2"/>
  <c r="BF227" i="2"/>
  <c r="BF228" i="2"/>
  <c r="BF229" i="2"/>
  <c r="BF230" i="2"/>
  <c r="BF231" i="2"/>
  <c r="BF232" i="2"/>
  <c r="BF233" i="2"/>
  <c r="BF234" i="2"/>
  <c r="BF237" i="2"/>
  <c r="BF238" i="2"/>
  <c r="BC96" i="1"/>
  <c r="BD96" i="1"/>
  <c r="F35" i="2"/>
  <c r="AZ96" i="1"/>
  <c r="AS107" i="1"/>
  <c r="J35" i="3"/>
  <c r="AV97" i="1" s="1"/>
  <c r="F38" i="3"/>
  <c r="BC97" i="1"/>
  <c r="J35" i="4"/>
  <c r="AV98" i="1" s="1"/>
  <c r="F37" i="4"/>
  <c r="BB98" i="1"/>
  <c r="F39" i="4"/>
  <c r="BD98" i="1" s="1"/>
  <c r="J35" i="5"/>
  <c r="AV99" i="1"/>
  <c r="F39" i="5"/>
  <c r="BD99" i="1" s="1"/>
  <c r="F37" i="5"/>
  <c r="BB99" i="1" s="1"/>
  <c r="F37" i="6"/>
  <c r="BB100" i="1" s="1"/>
  <c r="F35" i="6"/>
  <c r="AZ100" i="1" s="1"/>
  <c r="F37" i="7"/>
  <c r="BB102" i="1" s="1"/>
  <c r="J35" i="7"/>
  <c r="AV102" i="1" s="1"/>
  <c r="F39" i="7"/>
  <c r="BD102" i="1" s="1"/>
  <c r="J35" i="8"/>
  <c r="AV103" i="1" s="1"/>
  <c r="F38" i="8"/>
  <c r="BC103" i="1" s="1"/>
  <c r="F35" i="9"/>
  <c r="AZ104" i="1" s="1"/>
  <c r="F37" i="9"/>
  <c r="BB104" i="1" s="1"/>
  <c r="F39" i="9"/>
  <c r="BD104" i="1" s="1"/>
  <c r="F37" i="10"/>
  <c r="BB105" i="1" s="1"/>
  <c r="J35" i="10"/>
  <c r="AV105" i="1" s="1"/>
  <c r="F38" i="10"/>
  <c r="BC105" i="1" s="1"/>
  <c r="F37" i="11"/>
  <c r="BB106" i="1"/>
  <c r="J35" i="11"/>
  <c r="AV106" i="1" s="1"/>
  <c r="J37" i="12"/>
  <c r="AV109" i="1" s="1"/>
  <c r="F37" i="12"/>
  <c r="AZ109" i="1" s="1"/>
  <c r="F41" i="12"/>
  <c r="BD109" i="1"/>
  <c r="F37" i="13"/>
  <c r="AZ110" i="1" s="1"/>
  <c r="F40" i="13"/>
  <c r="BC110" i="1" s="1"/>
  <c r="F35" i="14"/>
  <c r="AZ111" i="1" s="1"/>
  <c r="J35" i="14"/>
  <c r="AV111" i="1" s="1"/>
  <c r="F39" i="14"/>
  <c r="BD111" i="1" s="1"/>
  <c r="F33" i="15"/>
  <c r="AZ112" i="1" s="1"/>
  <c r="F37" i="15"/>
  <c r="BD112" i="1" s="1"/>
  <c r="F39" i="16"/>
  <c r="BD114" i="1"/>
  <c r="J35" i="16"/>
  <c r="AV114" i="1" s="1"/>
  <c r="F38" i="16"/>
  <c r="BC114" i="1" s="1"/>
  <c r="F35" i="17"/>
  <c r="AZ115" i="1" s="1"/>
  <c r="F39" i="17"/>
  <c r="BD115" i="1" s="1"/>
  <c r="J35" i="18"/>
  <c r="AV117" i="1" s="1"/>
  <c r="F38" i="18"/>
  <c r="BC117" i="1" s="1"/>
  <c r="F35" i="19"/>
  <c r="AZ118" i="1" s="1"/>
  <c r="F38" i="19"/>
  <c r="BC118" i="1"/>
  <c r="F39" i="19"/>
  <c r="BD118" i="1" s="1"/>
  <c r="F38" i="20"/>
  <c r="BC119" i="1" s="1"/>
  <c r="F37" i="20"/>
  <c r="BB119" i="1" s="1"/>
  <c r="F37" i="2"/>
  <c r="BB96" i="1" s="1"/>
  <c r="J35" i="2"/>
  <c r="AV96" i="1" s="1"/>
  <c r="F35" i="3"/>
  <c r="AZ97" i="1" s="1"/>
  <c r="F37" i="3"/>
  <c r="BB97" i="1" s="1"/>
  <c r="F39" i="3"/>
  <c r="BD97" i="1" s="1"/>
  <c r="F35" i="4"/>
  <c r="AZ98" i="1" s="1"/>
  <c r="F38" i="4"/>
  <c r="BC98" i="1" s="1"/>
  <c r="F35" i="5"/>
  <c r="AZ99" i="1" s="1"/>
  <c r="F38" i="5"/>
  <c r="BC99" i="1" s="1"/>
  <c r="J35" i="6"/>
  <c r="AV100" i="1" s="1"/>
  <c r="F38" i="6"/>
  <c r="BC100" i="1" s="1"/>
  <c r="F39" i="6"/>
  <c r="BD100" i="1" s="1"/>
  <c r="F35" i="7"/>
  <c r="AZ102" i="1" s="1"/>
  <c r="F38" i="7"/>
  <c r="BC102" i="1" s="1"/>
  <c r="F35" i="8"/>
  <c r="AZ103" i="1" s="1"/>
  <c r="F37" i="8"/>
  <c r="BB103" i="1" s="1"/>
  <c r="F39" i="8"/>
  <c r="BD103" i="1" s="1"/>
  <c r="F38" i="9"/>
  <c r="BC104" i="1" s="1"/>
  <c r="J35" i="9"/>
  <c r="AV104" i="1" s="1"/>
  <c r="F35" i="10"/>
  <c r="AZ105" i="1" s="1"/>
  <c r="F39" i="10"/>
  <c r="BD105" i="1" s="1"/>
  <c r="F35" i="11"/>
  <c r="AZ106" i="1" s="1"/>
  <c r="F38" i="11"/>
  <c r="BC106" i="1" s="1"/>
  <c r="F39" i="11"/>
  <c r="BD106" i="1" s="1"/>
  <c r="F39" i="12"/>
  <c r="BB109" i="1" s="1"/>
  <c r="F40" i="12"/>
  <c r="BC109" i="1" s="1"/>
  <c r="J37" i="13"/>
  <c r="AV110" i="1" s="1"/>
  <c r="F41" i="13"/>
  <c r="BD110" i="1" s="1"/>
  <c r="F39" i="13"/>
  <c r="BB110" i="1" s="1"/>
  <c r="F38" i="14"/>
  <c r="BC111" i="1" s="1"/>
  <c r="F37" i="14"/>
  <c r="BB111" i="1" s="1"/>
  <c r="J33" i="15"/>
  <c r="AV112" i="1" s="1"/>
  <c r="F36" i="15"/>
  <c r="BC112" i="1" s="1"/>
  <c r="F35" i="15"/>
  <c r="BB112" i="1" s="1"/>
  <c r="F35" i="16"/>
  <c r="AZ114" i="1" s="1"/>
  <c r="F37" i="16"/>
  <c r="BB114" i="1" s="1"/>
  <c r="J35" i="17"/>
  <c r="AV115" i="1" s="1"/>
  <c r="F37" i="17"/>
  <c r="BB115" i="1" s="1"/>
  <c r="F38" i="17"/>
  <c r="BC115" i="1" s="1"/>
  <c r="F39" i="18"/>
  <c r="BD117" i="1" s="1"/>
  <c r="F37" i="18"/>
  <c r="BB117" i="1" s="1"/>
  <c r="F35" i="18"/>
  <c r="AZ117" i="1" s="1"/>
  <c r="F37" i="19"/>
  <c r="BB118" i="1" s="1"/>
  <c r="J35" i="19"/>
  <c r="AV118" i="1" s="1"/>
  <c r="J35" i="20"/>
  <c r="AV119" i="1" s="1"/>
  <c r="F35" i="20"/>
  <c r="AZ119" i="1" s="1"/>
  <c r="F39" i="20"/>
  <c r="BD119" i="1" s="1"/>
  <c r="T124" i="20" l="1"/>
  <c r="T123" i="20"/>
  <c r="P124" i="20"/>
  <c r="P123" i="20"/>
  <c r="AU119" i="1" s="1"/>
  <c r="T126" i="18"/>
  <c r="T125" i="18"/>
  <c r="P148" i="16"/>
  <c r="P131" i="16"/>
  <c r="T129" i="14"/>
  <c r="T128" i="14" s="1"/>
  <c r="R128" i="13"/>
  <c r="R127" i="13"/>
  <c r="T161" i="12"/>
  <c r="R135" i="12"/>
  <c r="P132" i="9"/>
  <c r="T192" i="7"/>
  <c r="T136" i="7"/>
  <c r="T135" i="7" s="1"/>
  <c r="R132" i="4"/>
  <c r="P132" i="3"/>
  <c r="T192" i="2"/>
  <c r="T136" i="2"/>
  <c r="R126" i="18"/>
  <c r="R125" i="18"/>
  <c r="R148" i="16"/>
  <c r="R131" i="16"/>
  <c r="R130" i="16"/>
  <c r="P123" i="15"/>
  <c r="P122" i="15" s="1"/>
  <c r="AU112" i="1" s="1"/>
  <c r="R129" i="14"/>
  <c r="R128" i="14"/>
  <c r="P135" i="12"/>
  <c r="P126" i="9"/>
  <c r="AU104" i="1"/>
  <c r="R167" i="8"/>
  <c r="P132" i="8"/>
  <c r="R192" i="7"/>
  <c r="R136" i="7"/>
  <c r="R135" i="7"/>
  <c r="P132" i="4"/>
  <c r="P126" i="4"/>
  <c r="AU98" i="1"/>
  <c r="R126" i="4"/>
  <c r="P167" i="3"/>
  <c r="R132" i="3"/>
  <c r="R192" i="2"/>
  <c r="R124" i="20"/>
  <c r="R123" i="20" s="1"/>
  <c r="P126" i="18"/>
  <c r="P125" i="18"/>
  <c r="AU117" i="1"/>
  <c r="T148" i="16"/>
  <c r="T130" i="16"/>
  <c r="R123" i="15"/>
  <c r="R122" i="15"/>
  <c r="P129" i="14"/>
  <c r="P128" i="14"/>
  <c r="AU111" i="1"/>
  <c r="P128" i="13"/>
  <c r="P127" i="13" s="1"/>
  <c r="AU110" i="1" s="1"/>
  <c r="P161" i="12"/>
  <c r="T132" i="9"/>
  <c r="P167" i="8"/>
  <c r="R132" i="8"/>
  <c r="R131" i="8"/>
  <c r="P136" i="7"/>
  <c r="T132" i="4"/>
  <c r="T126" i="4"/>
  <c r="R167" i="3"/>
  <c r="T132" i="3"/>
  <c r="P136" i="2"/>
  <c r="T123" i="15"/>
  <c r="T122" i="15"/>
  <c r="T128" i="13"/>
  <c r="T127" i="13" s="1"/>
  <c r="R161" i="12"/>
  <c r="T135" i="12"/>
  <c r="T134" i="12"/>
  <c r="R132" i="9"/>
  <c r="R126" i="9"/>
  <c r="T126" i="9"/>
  <c r="T132" i="8"/>
  <c r="T131" i="8" s="1"/>
  <c r="P192" i="7"/>
  <c r="T167" i="3"/>
  <c r="P192" i="2"/>
  <c r="R136" i="2"/>
  <c r="R135" i="2"/>
  <c r="BK136" i="2"/>
  <c r="J136" i="2"/>
  <c r="J99" i="2" s="1"/>
  <c r="BK188" i="3"/>
  <c r="J188" i="3"/>
  <c r="J108" i="3"/>
  <c r="BK127" i="4"/>
  <c r="J127" i="4"/>
  <c r="J99" i="4"/>
  <c r="BK132" i="4"/>
  <c r="J132" i="4" s="1"/>
  <c r="J101" i="4" s="1"/>
  <c r="BK123" i="6"/>
  <c r="J123" i="6"/>
  <c r="J99" i="6" s="1"/>
  <c r="BK136" i="7"/>
  <c r="J136" i="7"/>
  <c r="J99" i="7"/>
  <c r="BK192" i="7"/>
  <c r="J192" i="7"/>
  <c r="J107" i="7"/>
  <c r="BK127" i="9"/>
  <c r="J127" i="9" s="1"/>
  <c r="J99" i="9" s="1"/>
  <c r="BK135" i="12"/>
  <c r="J135" i="12"/>
  <c r="J101" i="12" s="1"/>
  <c r="BK128" i="13"/>
  <c r="J128" i="13"/>
  <c r="J101" i="13"/>
  <c r="BK148" i="16"/>
  <c r="J148" i="16"/>
  <c r="J103" i="16"/>
  <c r="BK168" i="16"/>
  <c r="J168" i="16" s="1"/>
  <c r="J107" i="16" s="1"/>
  <c r="BK124" i="17"/>
  <c r="J124" i="17"/>
  <c r="J99" i="17" s="1"/>
  <c r="BK192" i="2"/>
  <c r="J192" i="2"/>
  <c r="J107" i="2"/>
  <c r="BK235" i="2"/>
  <c r="J235" i="2"/>
  <c r="J112" i="2"/>
  <c r="BK132" i="3"/>
  <c r="J132" i="3" s="1"/>
  <c r="J99" i="3" s="1"/>
  <c r="BK167" i="3"/>
  <c r="J167" i="3"/>
  <c r="J105" i="3" s="1"/>
  <c r="BK124" i="5"/>
  <c r="J124" i="5"/>
  <c r="J99" i="5"/>
  <c r="BK235" i="7"/>
  <c r="J235" i="7"/>
  <c r="J112" i="7"/>
  <c r="BK132" i="8"/>
  <c r="J132" i="8" s="1"/>
  <c r="J99" i="8" s="1"/>
  <c r="BK167" i="8"/>
  <c r="J167" i="8"/>
  <c r="J105" i="8" s="1"/>
  <c r="BK188" i="8"/>
  <c r="J188" i="8"/>
  <c r="J108" i="8"/>
  <c r="BK132" i="9"/>
  <c r="J132" i="9"/>
  <c r="J101" i="9"/>
  <c r="BK124" i="10"/>
  <c r="J124" i="10" s="1"/>
  <c r="J99" i="10" s="1"/>
  <c r="BK123" i="11"/>
  <c r="J123" i="11"/>
  <c r="J99" i="11" s="1"/>
  <c r="BK124" i="19"/>
  <c r="J124" i="19"/>
  <c r="J99" i="19"/>
  <c r="BK161" i="12"/>
  <c r="J161" i="12"/>
  <c r="J107" i="12"/>
  <c r="BK129" i="14"/>
  <c r="J129" i="14" s="1"/>
  <c r="J99" i="14" s="1"/>
  <c r="BK157" i="14"/>
  <c r="J157" i="14"/>
  <c r="J105" i="14" s="1"/>
  <c r="BK123" i="15"/>
  <c r="J123" i="15"/>
  <c r="J97" i="15"/>
  <c r="BK131" i="16"/>
  <c r="J131" i="16"/>
  <c r="J99" i="16"/>
  <c r="BK126" i="18"/>
  <c r="J126" i="18" s="1"/>
  <c r="J99" i="18" s="1"/>
  <c r="BK124" i="20"/>
  <c r="J124" i="20"/>
  <c r="J99" i="20" s="1"/>
  <c r="AS94" i="1"/>
  <c r="F36" i="2"/>
  <c r="BA96" i="1" s="1"/>
  <c r="J36" i="2"/>
  <c r="AW96" i="1" s="1"/>
  <c r="AT96" i="1" s="1"/>
  <c r="J36" i="3"/>
  <c r="AW97" i="1"/>
  <c r="AT97" i="1"/>
  <c r="F36" i="3"/>
  <c r="BA97" i="1" s="1"/>
  <c r="J36" i="4"/>
  <c r="AW98" i="1" s="1"/>
  <c r="AT98" i="1" s="1"/>
  <c r="F36" i="4"/>
  <c r="BA98" i="1"/>
  <c r="F36" i="5"/>
  <c r="BA99" i="1"/>
  <c r="J36" i="5"/>
  <c r="AW99" i="1"/>
  <c r="AT99" i="1"/>
  <c r="J36" i="6"/>
  <c r="AW100" i="1" s="1"/>
  <c r="AT100" i="1" s="1"/>
  <c r="F36" i="6"/>
  <c r="BA100" i="1"/>
  <c r="BC95" i="1"/>
  <c r="AY95" i="1"/>
  <c r="BD95" i="1"/>
  <c r="BB95" i="1"/>
  <c r="AX95" i="1" s="1"/>
  <c r="AZ95" i="1"/>
  <c r="AV95" i="1"/>
  <c r="F36" i="7"/>
  <c r="BA102" i="1" s="1"/>
  <c r="J36" i="7"/>
  <c r="AW102" i="1" s="1"/>
  <c r="AT102" i="1" s="1"/>
  <c r="F36" i="8"/>
  <c r="BA103" i="1"/>
  <c r="J36" i="8"/>
  <c r="AW103" i="1"/>
  <c r="AT103" i="1" s="1"/>
  <c r="F36" i="9"/>
  <c r="BA104" i="1"/>
  <c r="J36" i="9"/>
  <c r="AW104" i="1" s="1"/>
  <c r="AT104" i="1" s="1"/>
  <c r="F36" i="10"/>
  <c r="BA105" i="1"/>
  <c r="J36" i="10"/>
  <c r="AW105" i="1"/>
  <c r="AT105" i="1"/>
  <c r="F36" i="11"/>
  <c r="BA106" i="1" s="1"/>
  <c r="BC101" i="1"/>
  <c r="AY101" i="1"/>
  <c r="BD101" i="1"/>
  <c r="J36" i="11"/>
  <c r="AW106" i="1"/>
  <c r="AT106" i="1"/>
  <c r="AZ101" i="1"/>
  <c r="AV101" i="1" s="1"/>
  <c r="BB101" i="1"/>
  <c r="AX101" i="1"/>
  <c r="J38" i="12"/>
  <c r="AW109" i="1" s="1"/>
  <c r="AT109" i="1" s="1"/>
  <c r="F38" i="12"/>
  <c r="BA109" i="1"/>
  <c r="AZ108" i="1"/>
  <c r="BC108" i="1"/>
  <c r="BD108" i="1"/>
  <c r="J38" i="13"/>
  <c r="AW110" i="1" s="1"/>
  <c r="AT110" i="1" s="1"/>
  <c r="BB108" i="1"/>
  <c r="AX108" i="1"/>
  <c r="F38" i="13"/>
  <c r="BA110" i="1" s="1"/>
  <c r="F36" i="14"/>
  <c r="BA111" i="1"/>
  <c r="J36" i="14"/>
  <c r="AW111" i="1" s="1"/>
  <c r="AT111" i="1" s="1"/>
  <c r="J34" i="15"/>
  <c r="AW112" i="1" s="1"/>
  <c r="AT112" i="1" s="1"/>
  <c r="F34" i="15"/>
  <c r="BA112" i="1"/>
  <c r="F36" i="16"/>
  <c r="BA114" i="1" s="1"/>
  <c r="J36" i="16"/>
  <c r="AW114" i="1"/>
  <c r="AT114" i="1" s="1"/>
  <c r="BC113" i="1"/>
  <c r="AY113" i="1"/>
  <c r="AZ113" i="1"/>
  <c r="AV113" i="1" s="1"/>
  <c r="BB113" i="1"/>
  <c r="AX113" i="1"/>
  <c r="F36" i="17"/>
  <c r="BA115" i="1" s="1"/>
  <c r="BD113" i="1"/>
  <c r="J36" i="17"/>
  <c r="AW115" i="1"/>
  <c r="AT115" i="1" s="1"/>
  <c r="J36" i="18"/>
  <c r="AW117" i="1"/>
  <c r="AT117" i="1"/>
  <c r="F36" i="18"/>
  <c r="BA117" i="1" s="1"/>
  <c r="F36" i="19"/>
  <c r="BA118" i="1"/>
  <c r="J36" i="19"/>
  <c r="AW118" i="1" s="1"/>
  <c r="AT118" i="1" s="1"/>
  <c r="F36" i="20"/>
  <c r="BA119" i="1" s="1"/>
  <c r="AZ116" i="1"/>
  <c r="AV116" i="1"/>
  <c r="BB116" i="1"/>
  <c r="AX116" i="1" s="1"/>
  <c r="J36" i="20"/>
  <c r="AW119" i="1"/>
  <c r="AT119" i="1"/>
  <c r="BC116" i="1"/>
  <c r="AY116" i="1" s="1"/>
  <c r="BD116" i="1"/>
  <c r="T135" i="2" l="1"/>
  <c r="P130" i="16"/>
  <c r="AU114" i="1" s="1"/>
  <c r="AU113" i="1" s="1"/>
  <c r="P135" i="2"/>
  <c r="AU96" i="1"/>
  <c r="T131" i="3"/>
  <c r="P135" i="7"/>
  <c r="AU102" i="1" s="1"/>
  <c r="R131" i="3"/>
  <c r="P131" i="8"/>
  <c r="AU103" i="1"/>
  <c r="P134" i="12"/>
  <c r="AU109" i="1"/>
  <c r="P131" i="3"/>
  <c r="AU97" i="1"/>
  <c r="R134" i="12"/>
  <c r="BK135" i="2"/>
  <c r="J135" i="2"/>
  <c r="J98" i="2"/>
  <c r="BK131" i="3"/>
  <c r="J131" i="3"/>
  <c r="J98" i="3"/>
  <c r="BK126" i="4"/>
  <c r="J126" i="4" s="1"/>
  <c r="J98" i="4" s="1"/>
  <c r="BK135" i="7"/>
  <c r="J135" i="7"/>
  <c r="J98" i="7" s="1"/>
  <c r="BK131" i="8"/>
  <c r="J131" i="8"/>
  <c r="J98" i="8"/>
  <c r="BK122" i="11"/>
  <c r="J122" i="11"/>
  <c r="BK123" i="17"/>
  <c r="J123" i="17"/>
  <c r="J98" i="17" s="1"/>
  <c r="BK125" i="18"/>
  <c r="J125" i="18"/>
  <c r="J98" i="18"/>
  <c r="BK123" i="5"/>
  <c r="J123" i="5"/>
  <c r="J98" i="5"/>
  <c r="BK122" i="6"/>
  <c r="J122" i="6" s="1"/>
  <c r="J98" i="6" s="1"/>
  <c r="BK126" i="9"/>
  <c r="J126" i="9"/>
  <c r="BK123" i="10"/>
  <c r="J123" i="10"/>
  <c r="J98" i="10"/>
  <c r="BK123" i="19"/>
  <c r="J123" i="19" s="1"/>
  <c r="J98" i="19" s="1"/>
  <c r="BK134" i="12"/>
  <c r="J134" i="12"/>
  <c r="BK127" i="13"/>
  <c r="J127" i="13"/>
  <c r="BK128" i="14"/>
  <c r="J128" i="14"/>
  <c r="J98" i="14" s="1"/>
  <c r="BK122" i="15"/>
  <c r="J122" i="15"/>
  <c r="J96" i="15"/>
  <c r="BK130" i="16"/>
  <c r="J130" i="16"/>
  <c r="J98" i="16"/>
  <c r="BK123" i="20"/>
  <c r="J123" i="20" s="1"/>
  <c r="J98" i="20" s="1"/>
  <c r="AU108" i="1"/>
  <c r="AU107" i="1"/>
  <c r="AU116" i="1"/>
  <c r="AZ107" i="1"/>
  <c r="AV107" i="1"/>
  <c r="J34" i="13"/>
  <c r="AG110" i="1" s="1"/>
  <c r="BA95" i="1"/>
  <c r="AW95" i="1"/>
  <c r="AT95" i="1"/>
  <c r="BA108" i="1"/>
  <c r="AV108" i="1"/>
  <c r="BB107" i="1"/>
  <c r="AX107" i="1"/>
  <c r="BA113" i="1"/>
  <c r="AW113" i="1"/>
  <c r="AT113" i="1"/>
  <c r="BC107" i="1"/>
  <c r="AY107" i="1" s="1"/>
  <c r="BD107" i="1"/>
  <c r="J32" i="11"/>
  <c r="AG106" i="1"/>
  <c r="J32" i="9"/>
  <c r="AG104" i="1"/>
  <c r="J34" i="12"/>
  <c r="AG109" i="1"/>
  <c r="BA101" i="1"/>
  <c r="AW101" i="1"/>
  <c r="AT101" i="1"/>
  <c r="AY108" i="1"/>
  <c r="BA116" i="1"/>
  <c r="AW116" i="1"/>
  <c r="AT116" i="1"/>
  <c r="J41" i="11" l="1"/>
  <c r="J43" i="12"/>
  <c r="J41" i="9"/>
  <c r="J43" i="13"/>
  <c r="J98" i="9"/>
  <c r="J98" i="11"/>
  <c r="J100" i="12"/>
  <c r="J100" i="13"/>
  <c r="AN104" i="1"/>
  <c r="AN106" i="1"/>
  <c r="AN109" i="1"/>
  <c r="AN110" i="1"/>
  <c r="AG108" i="1"/>
  <c r="AZ94" i="1"/>
  <c r="W29" i="1" s="1"/>
  <c r="BA107" i="1"/>
  <c r="AW107" i="1"/>
  <c r="AT107" i="1" s="1"/>
  <c r="BC94" i="1"/>
  <c r="W32" i="1"/>
  <c r="J32" i="5"/>
  <c r="AG99" i="1" s="1"/>
  <c r="J32" i="17"/>
  <c r="AG115" i="1"/>
  <c r="J32" i="2"/>
  <c r="AG96" i="1" s="1"/>
  <c r="J32" i="20"/>
  <c r="AG119" i="1"/>
  <c r="J32" i="7"/>
  <c r="AG102" i="1" s="1"/>
  <c r="J32" i="8"/>
  <c r="AG103" i="1"/>
  <c r="J32" i="10"/>
  <c r="AG105" i="1" s="1"/>
  <c r="J32" i="18"/>
  <c r="AG117" i="1" s="1"/>
  <c r="AU101" i="1"/>
  <c r="AW108" i="1"/>
  <c r="AT108" i="1" s="1"/>
  <c r="AN108" i="1" s="1"/>
  <c r="BD94" i="1"/>
  <c r="W33" i="1" s="1"/>
  <c r="J32" i="6"/>
  <c r="AG100" i="1" s="1"/>
  <c r="J32" i="16"/>
  <c r="AG114" i="1" s="1"/>
  <c r="J32" i="19"/>
  <c r="AG118" i="1" s="1"/>
  <c r="J32" i="4"/>
  <c r="AG98" i="1" s="1"/>
  <c r="J32" i="14"/>
  <c r="AG111" i="1" s="1"/>
  <c r="J32" i="3"/>
  <c r="AG97" i="1" s="1"/>
  <c r="AN97" i="1" s="1"/>
  <c r="J30" i="15"/>
  <c r="AG112" i="1"/>
  <c r="AU95" i="1"/>
  <c r="AU94" i="1"/>
  <c r="BB94" i="1"/>
  <c r="W31" i="1"/>
  <c r="J41" i="2" l="1"/>
  <c r="J41" i="19"/>
  <c r="J41" i="4"/>
  <c r="J41" i="7"/>
  <c r="J41" i="3"/>
  <c r="J41" i="17"/>
  <c r="J41" i="16"/>
  <c r="J41" i="20"/>
  <c r="J39" i="15"/>
  <c r="J41" i="5"/>
  <c r="J41" i="8"/>
  <c r="J41" i="18"/>
  <c r="J41" i="14"/>
  <c r="J41" i="6"/>
  <c r="J41" i="10"/>
  <c r="AN96" i="1"/>
  <c r="AN98" i="1"/>
  <c r="AN99" i="1"/>
  <c r="AN100" i="1"/>
  <c r="AN102" i="1"/>
  <c r="AN103" i="1"/>
  <c r="AN105" i="1"/>
  <c r="AN111" i="1"/>
  <c r="AN112" i="1"/>
  <c r="AN114" i="1"/>
  <c r="AN115" i="1"/>
  <c r="AN117" i="1"/>
  <c r="AN118" i="1"/>
  <c r="AN119" i="1"/>
  <c r="AG107" i="1"/>
  <c r="AN107" i="1" s="1"/>
  <c r="AG101" i="1"/>
  <c r="AG95" i="1"/>
  <c r="AG116" i="1"/>
  <c r="AG113" i="1"/>
  <c r="BA94" i="1"/>
  <c r="W30" i="1" s="1"/>
  <c r="AX94" i="1"/>
  <c r="AY94" i="1"/>
  <c r="AV94" i="1"/>
  <c r="AK29" i="1" s="1"/>
  <c r="AN95" i="1" l="1"/>
  <c r="AN113" i="1"/>
  <c r="AN101" i="1"/>
  <c r="AN116" i="1"/>
  <c r="AG94" i="1"/>
  <c r="AK26" i="1"/>
  <c r="AW94" i="1"/>
  <c r="AK30" i="1" s="1"/>
  <c r="AK35" i="1" l="1"/>
  <c r="AT94" i="1"/>
  <c r="AN94" i="1"/>
</calcChain>
</file>

<file path=xl/sharedStrings.xml><?xml version="1.0" encoding="utf-8"?>
<sst xmlns="http://schemas.openxmlformats.org/spreadsheetml/2006/main" count="11096" uniqueCount="1160">
  <si>
    <t>Export Komplet</t>
  </si>
  <si>
    <t/>
  </si>
  <si>
    <t>2.0</t>
  </si>
  <si>
    <t>ZAMOK</t>
  </si>
  <si>
    <t>False</t>
  </si>
  <si>
    <t>{919be818-543a-454f-abf2-e9444906004b}</t>
  </si>
  <si>
    <t>0,001</t>
  </si>
  <si>
    <t>20</t>
  </si>
  <si>
    <t>REKAPITULÁCIA STAVBY</t>
  </si>
  <si>
    <t>v ---  nižšie sa nachádzajú doplnkové a pomocné údaje k zostavám  --- v</t>
  </si>
  <si>
    <t>Kód:</t>
  </si>
  <si>
    <t>1371</t>
  </si>
  <si>
    <t>Stavba:</t>
  </si>
  <si>
    <t>Rekonštrukcia  farmy ošípaných Malá Belá - Zmena č.1</t>
  </si>
  <si>
    <t>JKSO:</t>
  </si>
  <si>
    <t>KS:</t>
  </si>
  <si>
    <t>Miesto:</t>
  </si>
  <si>
    <t>Malá Belá,k.ú.Okoč, p.č.2781/1,2785/1,2787/1</t>
  </si>
  <si>
    <t>Dátum:</t>
  </si>
  <si>
    <t>22. 3. 2022</t>
  </si>
  <si>
    <t>Objednávateľ:</t>
  </si>
  <si>
    <t>IČO:</t>
  </si>
  <si>
    <t>00191531</t>
  </si>
  <si>
    <t>Poľnohospodárske družstvo Kútniky, Kútniky č.640</t>
  </si>
  <si>
    <t>IČ DPH:</t>
  </si>
  <si>
    <t>SK2020365710</t>
  </si>
  <si>
    <t>Zhotoviteľ:</t>
  </si>
  <si>
    <t xml:space="preserve"> </t>
  </si>
  <si>
    <t>Projektant:</t>
  </si>
  <si>
    <t>45661375</t>
  </si>
  <si>
    <t>BUING  s.r.o. , Veľký Meder, Tichá 5</t>
  </si>
  <si>
    <t>SK2023098539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</si>
  <si>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</si>
  <si>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</si>
  <si>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</si>
  <si>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</si>
  <si>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</si>
  <si>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</si>
  <si>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</si>
  <si>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</si>
  <si>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</si>
  <si>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</si>
  <si>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</si>
  <si>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</si>
  <si>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</si>
  <si>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</si>
  <si>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</si>
  <si>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</si>
  <si>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</si>
  <si>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</si>
  <si>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</si>
  <si>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</si>
  <si>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</si>
  <si>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</si>
  <si>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</si>
  <si>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</si>
  <si>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</si>
  <si>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</si>
  <si>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</si>
  <si>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</si>
  <si>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</si>
  <si>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</si>
  <si>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</si>
  <si>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</si>
  <si>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</si>
  <si>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</si>
  <si>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</si>
  <si>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</si>
  <si>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</si>
  <si>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</si>
  <si>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</si>
  <si>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</si>
  <si>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</si>
  <si>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</si>
  <si>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</si>
  <si>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</si>
  <si>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</si>
  <si>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</si>
  <si>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</si>
  <si>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</si>
  <si>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1371-1</t>
  </si>
  <si>
    <t>SO-03 Maštal pre ošípané so spojovacou chodbou</t>
  </si>
  <si>
    <t>STA</t>
  </si>
  <si>
    <t>1</t>
  </si>
  <si>
    <t>{dcda3697-8e16-4ad9-b3e4-1ed500b82222}</t>
  </si>
  <si>
    <t>/</t>
  </si>
  <si>
    <t>1371-1-1</t>
  </si>
  <si>
    <t xml:space="preserve">Maštal pre ošípaných č.3 </t>
  </si>
  <si>
    <t>Časť</t>
  </si>
  <si>
    <t>2</t>
  </si>
  <si>
    <t>{034c4e37-eb9f-41c3-b892-73b0adc19d75}</t>
  </si>
  <si>
    <t>1371-1-2</t>
  </si>
  <si>
    <t>Spojovacia chodba</t>
  </si>
  <si>
    <t>{e4740bdf-f27f-40e4-b5ca-07050ceba84d}</t>
  </si>
  <si>
    <t>1371-1-3</t>
  </si>
  <si>
    <t>Zdravotechnika</t>
  </si>
  <si>
    <t>{2f5b3b54-e55c-4c99-9fd4-59c0cdabd38a}</t>
  </si>
  <si>
    <t>1371-1-4</t>
  </si>
  <si>
    <t>Elektroinštalácia</t>
  </si>
  <si>
    <t>{7a458a83-b49e-49ee-b990-1167aae1d531}</t>
  </si>
  <si>
    <t>1371-1-5</t>
  </si>
  <si>
    <t>Technológia</t>
  </si>
  <si>
    <t>{d4f8bd01-ce15-4d05-88a3-d6d4d55e5d50}</t>
  </si>
  <si>
    <t>1371-2</t>
  </si>
  <si>
    <t>SO-04 Maštal pre ošípané so spojovacou chodbou</t>
  </si>
  <si>
    <t>{92b100e8-b9d0-436d-993c-e7295e1ced86}</t>
  </si>
  <si>
    <t>1371-2-1</t>
  </si>
  <si>
    <t>Maštal pre ošípaných č.4</t>
  </si>
  <si>
    <t>{f5bfbb1a-162a-4cbf-bfbb-4f3ca7c42aeb}</t>
  </si>
  <si>
    <t>1371-2-2</t>
  </si>
  <si>
    <t>{bcc41b74-240e-40b3-9a5b-f7c1f5728df1}</t>
  </si>
  <si>
    <t>1371-2-3</t>
  </si>
  <si>
    <t>{18d2a6b1-6e1c-41a7-be42-aa7701d9982c}</t>
  </si>
  <si>
    <t>1371-2-4</t>
  </si>
  <si>
    <t>{80b71b97-2c1b-4234-95fa-a236dd2d3630}</t>
  </si>
  <si>
    <t>1371-2-5</t>
  </si>
  <si>
    <t>{ca9657d2-5d16-4df8-984c-dd6ac68f5eca}</t>
  </si>
  <si>
    <t>1371-3</t>
  </si>
  <si>
    <t>SO-07 Nádrž na TH 2x5000m3 s havarijnou nádržou</t>
  </si>
  <si>
    <t>{4aa967dd-fbc3-4de6-a148-a9fb4e93b6a2}</t>
  </si>
  <si>
    <t>1371-3-1</t>
  </si>
  <si>
    <t>Nádrž na TH 2x5000 m3 s havarijnou nádržou</t>
  </si>
  <si>
    <t>{efea65c3-2b9c-4aa9-82d2-7c99a6954d52}</t>
  </si>
  <si>
    <t>1371-3-1-1</t>
  </si>
  <si>
    <t>HSV a PSV všeobecne</t>
  </si>
  <si>
    <t>3</t>
  </si>
  <si>
    <t>{b178eb40-50bc-40af-b1c6-ce12c2e60a02}</t>
  </si>
  <si>
    <t>1371-3-1-2</t>
  </si>
  <si>
    <t>{9edab0b8-a5d2-46fe-84c4-be02214fbfc1}</t>
  </si>
  <si>
    <t>1371-3-2</t>
  </si>
  <si>
    <t>Oporná stena a servisná rampa</t>
  </si>
  <si>
    <t>{ed254a3a-8a2f-42b3-9303-20951349036a}</t>
  </si>
  <si>
    <t>1371-4</t>
  </si>
  <si>
    <t>SO-18 Areálová komunikácia</t>
  </si>
  <si>
    <t>{dcc37baa-047e-4ca2-94fa-0bf201910178}</t>
  </si>
  <si>
    <t>1371-5</t>
  </si>
  <si>
    <t>SO-21 Sklad náradia</t>
  </si>
  <si>
    <t>{c6e7a7e4-c678-4871-96ea-10eec77c4b3c}</t>
  </si>
  <si>
    <t>1371-5-1</t>
  </si>
  <si>
    <t>{11509fd1-268f-4455-859e-c61eaa7f314d}</t>
  </si>
  <si>
    <t>1371-5-2</t>
  </si>
  <si>
    <t>{d3e20307-e1dc-4038-be11-afc50d3f9c78}</t>
  </si>
  <si>
    <t>1371-6</t>
  </si>
  <si>
    <t>SO-22 Sociálno-hygienická slučka</t>
  </si>
  <si>
    <t>{a7444567-204b-4252-8e0e-b79be75ded0b}</t>
  </si>
  <si>
    <t>1371-6-1</t>
  </si>
  <si>
    <t>{5d42e7be-3e12-4382-b7fa-0dac47e20855}</t>
  </si>
  <si>
    <t>1371-6-2</t>
  </si>
  <si>
    <t>{c767c149-628b-43e9-9d6e-fccd767c67cd}</t>
  </si>
  <si>
    <t>1371-6-3</t>
  </si>
  <si>
    <t>Zdravotechnika a kanalizácia</t>
  </si>
  <si>
    <t>{afbd05fa-23bc-49dc-90f7-0a994a964aa0}</t>
  </si>
  <si>
    <t>KRYCÍ LIST ROZPOČTU</t>
  </si>
  <si>
    <t>Objekt:</t>
  </si>
  <si>
    <t>1371-1 - SO-03 Maštal pre ošípané so spojovacou chodbou</t>
  </si>
  <si>
    <t>Časť:</t>
  </si>
  <si>
    <t xml:space="preserve">1371-1-1 - Maštal pre ošípaných č.3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</si>
  <si>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</si>
  <si>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</si>
  <si>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</si>
  <si>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</si>
  <si>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</si>
  <si>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</si>
  <si>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</si>
  <si>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</si>
  <si>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</si>
  <si>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</si>
  <si>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</si>
  <si>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</si>
  <si>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</si>
  <si>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</si>
  <si>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</si>
  <si>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</si>
  <si>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766 - Konštrukcie stolárske</t>
  </si>
  <si>
    <t xml:space="preserve">    767 - Konštrukcie doplnkové kovové</t>
  </si>
  <si>
    <t>M - Práce a dodávky M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</si>
  <si>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</si>
  <si>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</si>
  <si>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</si>
  <si>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</si>
  <si>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</si>
  <si>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</si>
  <si>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</si>
  <si>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</si>
  <si>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</si>
  <si>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</si>
  <si>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</si>
  <si>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</si>
  <si>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</si>
  <si>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</si>
  <si>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</si>
  <si>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</si>
  <si>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</si>
  <si>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</si>
  <si>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130201001.S</t>
  </si>
  <si>
    <t>Výkop jamy a ryhy v obmedzenom priestore horn. tr.3 ručne</t>
  </si>
  <si>
    <t>m3</t>
  </si>
  <si>
    <t>4</t>
  </si>
  <si>
    <t>654622212</t>
  </si>
  <si>
    <t>132201201.S</t>
  </si>
  <si>
    <t>Výkop ryhy šírky 600-2000mm horn.3 do 100m3</t>
  </si>
  <si>
    <t>801494293</t>
  </si>
  <si>
    <t>132201209.S</t>
  </si>
  <si>
    <t>Príplatok k cenám za lepivosť pri hĺbení rýh š. nad 600 do 2 000 mm zapaž. i nezapažených, s urovnaním dna v hornine 3</t>
  </si>
  <si>
    <t>-2102344402</t>
  </si>
  <si>
    <t>162301102.S</t>
  </si>
  <si>
    <t>Vodorovné premiestnenie výkopku po spevnenej ceste z horniny tr.1-4, do 100 m3 na vzdialenosť do 1000 m</t>
  </si>
  <si>
    <t>-892831367</t>
  </si>
  <si>
    <t>5</t>
  </si>
  <si>
    <t>167101100.S</t>
  </si>
  <si>
    <t>Nakladanie výkopku tr.1-4 ručne</t>
  </si>
  <si>
    <t>734703839</t>
  </si>
  <si>
    <t>6</t>
  </si>
  <si>
    <t>167101101.S</t>
  </si>
  <si>
    <t>Nakladanie neuľahnutého výkopku z hornín tr.1-4 do 100 m3- na spätný zásyp</t>
  </si>
  <si>
    <t>61191276</t>
  </si>
  <si>
    <t>7</t>
  </si>
  <si>
    <t>171201201.S</t>
  </si>
  <si>
    <t>Uloženie sypaniny na skládky do 100 m3</t>
  </si>
  <si>
    <t>-854642863</t>
  </si>
  <si>
    <t>8</t>
  </si>
  <si>
    <t>174101001.S</t>
  </si>
  <si>
    <t>Zásyp sypaninou so zhutnením jám, šachiet, rýh, zárezov alebo okolo objektov do 100 m3</t>
  </si>
  <si>
    <t>-1417713652</t>
  </si>
  <si>
    <t>9</t>
  </si>
  <si>
    <t>M</t>
  </si>
  <si>
    <t>103640000200.S</t>
  </si>
  <si>
    <t>Zásypový materiál</t>
  </si>
  <si>
    <t>t</t>
  </si>
  <si>
    <t>-1836747517</t>
  </si>
  <si>
    <t>10</t>
  </si>
  <si>
    <t>182001112.S</t>
  </si>
  <si>
    <t>Plošná úprava terénu pri nerovnostiach terénu nad 50-100mm na svahu nad 1:5-1:2</t>
  </si>
  <si>
    <t>m2</t>
  </si>
  <si>
    <t>440912951</t>
  </si>
  <si>
    <t>11</t>
  </si>
  <si>
    <t>182201101.S</t>
  </si>
  <si>
    <t>Svahovanie trvalých svahov v násype</t>
  </si>
  <si>
    <t>1435770900</t>
  </si>
  <si>
    <t>Zakladanie</t>
  </si>
  <si>
    <t>12</t>
  </si>
  <si>
    <t>271571111.S</t>
  </si>
  <si>
    <t>Vankúše zhutnené pod základy zo štrkopiesku</t>
  </si>
  <si>
    <t>-2070261203</t>
  </si>
  <si>
    <t>13</t>
  </si>
  <si>
    <t>271573001.S</t>
  </si>
  <si>
    <t>Násyp pod základové konštrukcie so zhutnením zo štrkopiesku fr.0-32 mm</t>
  </si>
  <si>
    <t>-1356438478</t>
  </si>
  <si>
    <t>14</t>
  </si>
  <si>
    <t>273313311.S</t>
  </si>
  <si>
    <t>Betón základových dosiek, prostý tr. C 8/10</t>
  </si>
  <si>
    <t>1431990570</t>
  </si>
  <si>
    <t>15</t>
  </si>
  <si>
    <t>273321511.S</t>
  </si>
  <si>
    <t>Betón základových dosiek, železový (bez výstuže), tr. C 30/37</t>
  </si>
  <si>
    <t>470909047</t>
  </si>
  <si>
    <t>16</t>
  </si>
  <si>
    <t>273362021.S</t>
  </si>
  <si>
    <t>Výstuž základových dosiek zo zvár. sietí KARI</t>
  </si>
  <si>
    <t>-1799436420</t>
  </si>
  <si>
    <t>17</t>
  </si>
  <si>
    <t>274271301</t>
  </si>
  <si>
    <t>Murivo základových pásov (m3)  50x20x25 s betónovou výplňou C 16/20 hr. 200 mm</t>
  </si>
  <si>
    <t>103568160</t>
  </si>
  <si>
    <t>18</t>
  </si>
  <si>
    <t>274321312.S</t>
  </si>
  <si>
    <t>Betón základových pásov, železový (bez výstuže), tr. C 20/25</t>
  </si>
  <si>
    <t>-1822590664</t>
  </si>
  <si>
    <t>19</t>
  </si>
  <si>
    <t>274361821.S</t>
  </si>
  <si>
    <t>Výstuž základových pásov z ocele B500 (10505)</t>
  </si>
  <si>
    <t>-2131802832</t>
  </si>
  <si>
    <t>275313611.S</t>
  </si>
  <si>
    <t>Betón základových pätiek, prostý tr. C 16/20</t>
  </si>
  <si>
    <t>-1156695614</t>
  </si>
  <si>
    <t>21</t>
  </si>
  <si>
    <t>275321312.S</t>
  </si>
  <si>
    <t>Betón základových pätiek, železový (bez výstuže), tr. C 20/25</t>
  </si>
  <si>
    <t>-537752755</t>
  </si>
  <si>
    <t>22</t>
  </si>
  <si>
    <t>275351215.S</t>
  </si>
  <si>
    <t>Debnenie stien základových pätiek, zhotovenie-dielce</t>
  </si>
  <si>
    <t>-2094815157</t>
  </si>
  <si>
    <t>23</t>
  </si>
  <si>
    <t>275351216.S</t>
  </si>
  <si>
    <t>Debnenie stien základovýcb pätiek, odstránenie-dielce</t>
  </si>
  <si>
    <t>-87454129</t>
  </si>
  <si>
    <t>24</t>
  </si>
  <si>
    <t>275361821.S</t>
  </si>
  <si>
    <t>Výstuž základových pätiek z ocele B500 (10505)</t>
  </si>
  <si>
    <t>54259023</t>
  </si>
  <si>
    <t>25</t>
  </si>
  <si>
    <t>289971221.S</t>
  </si>
  <si>
    <t>Zhotovenie vrstvy z geotextílie na uprav. povrchu sklon nad 1 : 5 do 1 : 2,5 , šírky od 0 do 3 m</t>
  </si>
  <si>
    <t>1113942643</t>
  </si>
  <si>
    <t>26</t>
  </si>
  <si>
    <t>693110004500.S</t>
  </si>
  <si>
    <t>Geotextília polypropylénová netkaná 300 g/m2</t>
  </si>
  <si>
    <t>2045178639</t>
  </si>
  <si>
    <t>Zvislé a kompletné konštrukcie</t>
  </si>
  <si>
    <t>27</t>
  </si>
  <si>
    <t>311321511.S</t>
  </si>
  <si>
    <t>Betón nadzákladových múrov, železový (bez výstuže) tr. C 30/37</t>
  </si>
  <si>
    <t>-1897643092</t>
  </si>
  <si>
    <t>28</t>
  </si>
  <si>
    <t>311351101.S</t>
  </si>
  <si>
    <t>Debnenie nadzákladových múrov jednostranné, zhotovenie-dielce</t>
  </si>
  <si>
    <t>-10518344</t>
  </si>
  <si>
    <t>29</t>
  </si>
  <si>
    <t>311351102.S</t>
  </si>
  <si>
    <t>Debnenie nadzákladových múrov jednostranné, odstránenie-dielce</t>
  </si>
  <si>
    <t>1124015909</t>
  </si>
  <si>
    <t>30</t>
  </si>
  <si>
    <t>311361821.S</t>
  </si>
  <si>
    <t>Výstuž nadzákladových múrov B500 (10505)</t>
  </si>
  <si>
    <t>-1467947493</t>
  </si>
  <si>
    <t>Komunikácie</t>
  </si>
  <si>
    <t>31</t>
  </si>
  <si>
    <t>564231111.S</t>
  </si>
  <si>
    <t>Podklad alebo podsyp zo štrkopiesku s rozprestretím, vlhčením a zhutnením, po zhutnení hr. 100 mm</t>
  </si>
  <si>
    <t>-427653975</t>
  </si>
  <si>
    <t>32</t>
  </si>
  <si>
    <t>564752111.S</t>
  </si>
  <si>
    <t>Podklad alebo kryt z kameniva hrubého drveného veľ. 32-63 mm  po zhut.hr. 150 mm</t>
  </si>
  <si>
    <t>653002079</t>
  </si>
  <si>
    <t>33</t>
  </si>
  <si>
    <t>581114113.S</t>
  </si>
  <si>
    <t>Kryt z betónu prostého C 25/30 komunikácií pre peších hr. 100 mm</t>
  </si>
  <si>
    <t>1070500810</t>
  </si>
  <si>
    <t>34</t>
  </si>
  <si>
    <t>581120215.S</t>
  </si>
  <si>
    <t>Kryt cementobetónový cestných komunikácií skupiny CB II pre TDZ II, III a IV, hr. 150 mm</t>
  </si>
  <si>
    <t>-910133263</t>
  </si>
  <si>
    <t>Úpravy povrchov, podlahy, osadenie</t>
  </si>
  <si>
    <t>35</t>
  </si>
  <si>
    <t>622461013.S</t>
  </si>
  <si>
    <t>Vonkajšia omietka stien pastovitá akrylátová roztieraná, hr. 2 mm</t>
  </si>
  <si>
    <t>-1696792132</t>
  </si>
  <si>
    <t>36</t>
  </si>
  <si>
    <t>625251402</t>
  </si>
  <si>
    <t>Kontaktný zatepľovací systém hr. 50 mm  - riešenie pre sokel (XPS), zatĺkacie kotvy</t>
  </si>
  <si>
    <t>-621185281</t>
  </si>
  <si>
    <t>37</t>
  </si>
  <si>
    <t>631313411.S</t>
  </si>
  <si>
    <t>Mazanina z betónu prostého (m3) tr. C 8/10 hr.nad 80 do 120 mm</t>
  </si>
  <si>
    <t>-1262738647</t>
  </si>
  <si>
    <t>38</t>
  </si>
  <si>
    <t>631351101.S</t>
  </si>
  <si>
    <t>Debnenie stien, rýh a otvorov v podlahách zhotovenie</t>
  </si>
  <si>
    <t>-2058241213</t>
  </si>
  <si>
    <t>39</t>
  </si>
  <si>
    <t>631351102.S</t>
  </si>
  <si>
    <t>Debnenie stien, rýh a otvorov v podlahách odstránenie</t>
  </si>
  <si>
    <t>272699191</t>
  </si>
  <si>
    <t>Ostatné konštrukcie a práce-búranie</t>
  </si>
  <si>
    <t>40</t>
  </si>
  <si>
    <t>941941031.S</t>
  </si>
  <si>
    <t>Montáž lešenia ľahkého pracovného radového s podlahami šírky od 0,80 do 1,00 m, výšky do 10 m</t>
  </si>
  <si>
    <t>488911487</t>
  </si>
  <si>
    <t>41</t>
  </si>
  <si>
    <t>941941191.S</t>
  </si>
  <si>
    <t>Príplatok za prvý a každý ďalší i začatý mesiac použitia lešenia ľahkého pracovného radového s podlahami šírky od 0,80 do 1,00 m, výšky do 10 m</t>
  </si>
  <si>
    <t>-1865573306</t>
  </si>
  <si>
    <t>42</t>
  </si>
  <si>
    <t>941941831.S</t>
  </si>
  <si>
    <t>Demontáž lešenia ľahkého pracovného radového s podlahami šírky nad 0,80 do 1,00 m, výšky do 10 m</t>
  </si>
  <si>
    <t>-2141881048</t>
  </si>
  <si>
    <t>43</t>
  </si>
  <si>
    <t>952901311.S</t>
  </si>
  <si>
    <t>Vyčistenie budov poľnohospodárskych objektov akejkoľvek výšky</t>
  </si>
  <si>
    <t>-180374775</t>
  </si>
  <si>
    <t>44</t>
  </si>
  <si>
    <t>961055111.S</t>
  </si>
  <si>
    <t>Búranie základov alebo vybúranie otvorov plochy nad 4 m2 v základoch železobetónových,  -2,40000t</t>
  </si>
  <si>
    <t>-653832304</t>
  </si>
  <si>
    <t>45</t>
  </si>
  <si>
    <t>965042221.S</t>
  </si>
  <si>
    <t>Búranie podkladov pod dlažby, liatych dlažieb a mazanín,betón,liaty asfalt hr.nad 100 mm, plochy do 1 m2 -2,20000t</t>
  </si>
  <si>
    <t>-1511895279</t>
  </si>
  <si>
    <t>46</t>
  </si>
  <si>
    <t>979081111.S</t>
  </si>
  <si>
    <t>Odvoz sutiny a vybúraných hmôt na skládku do 1 km</t>
  </si>
  <si>
    <t>1276910296</t>
  </si>
  <si>
    <t>47</t>
  </si>
  <si>
    <t>979093512.S</t>
  </si>
  <si>
    <t>Drvenie stavebného odpadu z demolácií (bez kov. mat.) z muriva z betónu prostého</t>
  </si>
  <si>
    <t>-1110854144</t>
  </si>
  <si>
    <t>99</t>
  </si>
  <si>
    <t>Presun hmôt HSV</t>
  </si>
  <si>
    <t>48</t>
  </si>
  <si>
    <t>998021021.S</t>
  </si>
  <si>
    <t>Presun hmôt pre haly 802, 811 zvislá konštr.z tehál,tvárnic,blokov alebo kovová do výšky 20 m</t>
  </si>
  <si>
    <t>-334065027</t>
  </si>
  <si>
    <t>PSV</t>
  </si>
  <si>
    <t>Práce a dodávky PSV</t>
  </si>
  <si>
    <t>711</t>
  </si>
  <si>
    <t>Izolácie proti vode a vlhkosti</t>
  </si>
  <si>
    <t>49</t>
  </si>
  <si>
    <t>711471051.S</t>
  </si>
  <si>
    <t>Zhotovenie izolácie proti tlakovej vode PVC fóliou položenou voľne na vodorovnej ploche so zvarením spoju</t>
  </si>
  <si>
    <t>1329880322</t>
  </si>
  <si>
    <t>50</t>
  </si>
  <si>
    <t>283220000300</t>
  </si>
  <si>
    <t>Hydroizolačná fólia PVC 803, hr. 1,5 mm, izolácia základov proti zemnej vlhkosti, tlakovej vode, radónu, hnedá</t>
  </si>
  <si>
    <t>1492815164</t>
  </si>
  <si>
    <t>51</t>
  </si>
  <si>
    <t>711471054.S</t>
  </si>
  <si>
    <t>Zhotovenie izolácie proti tlakovej vode PVC fóliou položenou voľne na vodorovnej ploche s naleptaním spoju</t>
  </si>
  <si>
    <t>-1914761415</t>
  </si>
  <si>
    <t>52</t>
  </si>
  <si>
    <t>328265169</t>
  </si>
  <si>
    <t>53</t>
  </si>
  <si>
    <t>711472051.S</t>
  </si>
  <si>
    <t>Zhotovenie izolácie proti tlakovej vode PVC fóliou položenou voľne na ploche zvislej so zvarením spoju</t>
  </si>
  <si>
    <t>682718106</t>
  </si>
  <si>
    <t>54</t>
  </si>
  <si>
    <t>-1395997528</t>
  </si>
  <si>
    <t>55</t>
  </si>
  <si>
    <t>711491171.S</t>
  </si>
  <si>
    <t>Zhotovenie podkladnej vrstvy izolácie z textílie na ploche vodorovnej, pre izolácie proti zemnej vlhkosti, podpovrchovej a tlakovej vode</t>
  </si>
  <si>
    <t>1930900431</t>
  </si>
  <si>
    <t>56</t>
  </si>
  <si>
    <t>1954505758</t>
  </si>
  <si>
    <t>57</t>
  </si>
  <si>
    <t>557885763</t>
  </si>
  <si>
    <t>58</t>
  </si>
  <si>
    <t>693110002000.S</t>
  </si>
  <si>
    <t>Geotextília polypropylénová netkaná 200 g/m2</t>
  </si>
  <si>
    <t>-2026446255</t>
  </si>
  <si>
    <t>59</t>
  </si>
  <si>
    <t>711491172.S</t>
  </si>
  <si>
    <t>Zhotovenie ochrannej vrstvy izolácie z textílie na ploche vodorovnej, pre izolácie proti zemnej vlhkosti, podpovrchovej a tlakovej vode</t>
  </si>
  <si>
    <t>-873099794</t>
  </si>
  <si>
    <t>60</t>
  </si>
  <si>
    <t>-1010946600</t>
  </si>
  <si>
    <t>61</t>
  </si>
  <si>
    <t>1538292694</t>
  </si>
  <si>
    <t>62</t>
  </si>
  <si>
    <t>-952182334</t>
  </si>
  <si>
    <t>63</t>
  </si>
  <si>
    <t>711491271.S</t>
  </si>
  <si>
    <t>Zhotovenie podkladnej vrstvy izolácie z textílie na ploche zvislej, pre izolácie proti zemnej vlhkosti, podpovrchovej a tlakovej vode</t>
  </si>
  <si>
    <t>109590944</t>
  </si>
  <si>
    <t>64</t>
  </si>
  <si>
    <t>1720563460</t>
  </si>
  <si>
    <t>65</t>
  </si>
  <si>
    <t>711491272.S</t>
  </si>
  <si>
    <t>Zhotovenie ochrannej vrstvy izolácie z textílie na ploche zvislej, pre izolácie proti zemnej vlhkosti, podpovrchovej a tlakovej vode</t>
  </si>
  <si>
    <t>-511049317</t>
  </si>
  <si>
    <t>66</t>
  </si>
  <si>
    <t>1613259360</t>
  </si>
  <si>
    <t>67</t>
  </si>
  <si>
    <t>998711201.S</t>
  </si>
  <si>
    <t>Presun hmôt pre izoláciu proti vode v objektoch výšky do 6 m</t>
  </si>
  <si>
    <t>%</t>
  </si>
  <si>
    <t>536470908</t>
  </si>
  <si>
    <t>764</t>
  </si>
  <si>
    <t>Konštrukcie klampiarske</t>
  </si>
  <si>
    <t>68</t>
  </si>
  <si>
    <t>764352229.S</t>
  </si>
  <si>
    <t>Žľaby z pozinkovaného PZ plechu, pododkvapové polkruhové r.š. 400 mm</t>
  </si>
  <si>
    <t>m</t>
  </si>
  <si>
    <t>-799513362</t>
  </si>
  <si>
    <t>69</t>
  </si>
  <si>
    <t>764430230.S</t>
  </si>
  <si>
    <t>Oplechovanie muriva a atík z pozinkovaného PZ plechu, vrátane rohov r.š. 400 mm</t>
  </si>
  <si>
    <t>-377707333</t>
  </si>
  <si>
    <t>70</t>
  </si>
  <si>
    <t>764454255.S</t>
  </si>
  <si>
    <t>Zvodové rúry z pozinkovaného PZ plechu, kruhové priemer 150 mm</t>
  </si>
  <si>
    <t>1040262833</t>
  </si>
  <si>
    <t>71</t>
  </si>
  <si>
    <t>998764201.S</t>
  </si>
  <si>
    <t>Presun hmôt pre konštrukcie klampiarske v objektoch výšky do 6 m</t>
  </si>
  <si>
    <t>-2028299597</t>
  </si>
  <si>
    <t>766</t>
  </si>
  <si>
    <t>Konštrukcie stolárske</t>
  </si>
  <si>
    <t>72</t>
  </si>
  <si>
    <t>766621400.S</t>
  </si>
  <si>
    <t>Montáž okien plastových s hydroizolačnými ISO páskami (exteriérová a interiérová)</t>
  </si>
  <si>
    <t>505846414</t>
  </si>
  <si>
    <t>73</t>
  </si>
  <si>
    <t>611410005600.S</t>
  </si>
  <si>
    <t>Plastové okno jednokrídlové OS, vxš 600x1200 mm, izolačné dvojsklo, 6 komorový profil</t>
  </si>
  <si>
    <t>ks</t>
  </si>
  <si>
    <t>-401403451</t>
  </si>
  <si>
    <t>74</t>
  </si>
  <si>
    <t>998766201.S</t>
  </si>
  <si>
    <t>Presun hmot pre konštrukcie stolárske v objektoch výšky do 6 m</t>
  </si>
  <si>
    <t>2077022563</t>
  </si>
  <si>
    <t>767</t>
  </si>
  <si>
    <t>Konštrukcie doplnkové kovové</t>
  </si>
  <si>
    <t>75</t>
  </si>
  <si>
    <t>767392112.S</t>
  </si>
  <si>
    <t>Montáž krytiny striech plechom tvarovaným skrutkovaním</t>
  </si>
  <si>
    <t>729573875</t>
  </si>
  <si>
    <t>76</t>
  </si>
  <si>
    <t>138310001300.S</t>
  </si>
  <si>
    <t>Plech trapézový pozink farebný SAT 50</t>
  </si>
  <si>
    <t>-1184335473</t>
  </si>
  <si>
    <t>77</t>
  </si>
  <si>
    <t>767397101.S</t>
  </si>
  <si>
    <t>Montáž strešných sendvičových panelov na OK, hrúbky do 80 mm</t>
  </si>
  <si>
    <t>369060785</t>
  </si>
  <si>
    <t>78</t>
  </si>
  <si>
    <t>553260001600.S</t>
  </si>
  <si>
    <t>Panel sendvičový s polyuretánovým jadrom strešný  š. 1000 mm hr. jadra 80 mm</t>
  </si>
  <si>
    <t>-1262931594</t>
  </si>
  <si>
    <t>79</t>
  </si>
  <si>
    <t>767411101.S</t>
  </si>
  <si>
    <t>Montáž opláštenia sendvičovými stenovými panelmi s viditeľným spojom na OK, hrúbky do 100 mm</t>
  </si>
  <si>
    <t>-1357051836</t>
  </si>
  <si>
    <t>80</t>
  </si>
  <si>
    <t>553250002400.S</t>
  </si>
  <si>
    <t>Panel sendvičový z tvrdej polyuretánovej peny PUR stenový štandardný oceľový plášť š. 1100 mm hr. jadra 80 mm</t>
  </si>
  <si>
    <t>778561307</t>
  </si>
  <si>
    <t>81</t>
  </si>
  <si>
    <t>767646510.S</t>
  </si>
  <si>
    <t>Montáž dverí kovových vchodových bezpečnostných do kovovej bezpečnostnej zárubne</t>
  </si>
  <si>
    <t>25471925</t>
  </si>
  <si>
    <t>82</t>
  </si>
  <si>
    <t>549150000600.S</t>
  </si>
  <si>
    <t>Kľučka dverová a rozeta 2x, nehrdzavejúca oceľ, povrch nerez brúsený</t>
  </si>
  <si>
    <t>1689078401</t>
  </si>
  <si>
    <t>83</t>
  </si>
  <si>
    <t>553410031907.S</t>
  </si>
  <si>
    <t>Dvere požiarne oceľové, interiérové, jednokrídlové s oceľovou zárubňou  EI 60 D1, šxv 800x1970 mm</t>
  </si>
  <si>
    <t>-81470399</t>
  </si>
  <si>
    <t>84</t>
  </si>
  <si>
    <t>767666</t>
  </si>
  <si>
    <t>D+M vonkajších dverí vstupných galvanizovaných vxš. 2100x950 mm</t>
  </si>
  <si>
    <t>-1916099483</t>
  </si>
  <si>
    <t>85</t>
  </si>
  <si>
    <t>767669</t>
  </si>
  <si>
    <t>D+M zábradlia mobilného</t>
  </si>
  <si>
    <t>1072064410</t>
  </si>
  <si>
    <t>86</t>
  </si>
  <si>
    <t>998767201.S</t>
  </si>
  <si>
    <t>Presun hmôt pre kovové stavebné doplnkové konštrukcie v objektoch výšky do 6 m</t>
  </si>
  <si>
    <t>1256607410</t>
  </si>
  <si>
    <t>Práce a dodávky M</t>
  </si>
  <si>
    <t>43-M</t>
  </si>
  <si>
    <t>Montáž oceľových konštrukcií</t>
  </si>
  <si>
    <t>87</t>
  </si>
  <si>
    <t>43-M1</t>
  </si>
  <si>
    <t>D+M oceľovej konštrukcie - povrchová úprava žiarove zinkovanie</t>
  </si>
  <si>
    <t>kg</t>
  </si>
  <si>
    <t>2054223682</t>
  </si>
  <si>
    <t>88</t>
  </si>
  <si>
    <t>43-M2</t>
  </si>
  <si>
    <t xml:space="preserve">D+M sekundárnej oceľovej konštrukcie - paždíky a väznice - profily "Z"  Metzek </t>
  </si>
  <si>
    <t>-681838494</t>
  </si>
  <si>
    <t>1371-1-2 - Spojovacia chodba</t>
  </si>
  <si>
    <t>-1053490516</t>
  </si>
  <si>
    <t>-818156684</t>
  </si>
  <si>
    <t>1510269364</t>
  </si>
  <si>
    <t>875413964</t>
  </si>
  <si>
    <t>-1183234539</t>
  </si>
  <si>
    <t>-129598644</t>
  </si>
  <si>
    <t>-2021641320</t>
  </si>
  <si>
    <t>-402847137</t>
  </si>
  <si>
    <t>904065309</t>
  </si>
  <si>
    <t>-1987068636</t>
  </si>
  <si>
    <t>849941600</t>
  </si>
  <si>
    <t>1670047052</t>
  </si>
  <si>
    <t>1555528775</t>
  </si>
  <si>
    <t>1882084126</t>
  </si>
  <si>
    <t>274321411.S</t>
  </si>
  <si>
    <t>Betón základových pásov, železový (bez výstuže), tr. C 25/30</t>
  </si>
  <si>
    <t>-461518661</t>
  </si>
  <si>
    <t>732051851</t>
  </si>
  <si>
    <t>279321411.S</t>
  </si>
  <si>
    <t>Betón základových múrov, železový (bez výstuže), tr. C 25/30</t>
  </si>
  <si>
    <t>-1273888113</t>
  </si>
  <si>
    <t>279351101.S</t>
  </si>
  <si>
    <t>Debnenie základových múrov jednostranné zhotovenie-dielce</t>
  </si>
  <si>
    <t>-162716093</t>
  </si>
  <si>
    <t>279351102.S</t>
  </si>
  <si>
    <t>Debnenie základových múrov jednostranné odstránenie-dielce</t>
  </si>
  <si>
    <t>1490048333</t>
  </si>
  <si>
    <t>279361821.S</t>
  </si>
  <si>
    <t>Výstuž základových múrov nosných z ocele B500 (10505)</t>
  </si>
  <si>
    <t>987742153</t>
  </si>
  <si>
    <t>279362021.S</t>
  </si>
  <si>
    <t>Výstuž základových múrov nosných zo zvár. sietí KARI</t>
  </si>
  <si>
    <t>1640102085</t>
  </si>
  <si>
    <t>1018668696</t>
  </si>
  <si>
    <t>-299342228</t>
  </si>
  <si>
    <t>564251111.S</t>
  </si>
  <si>
    <t>Podklad alebo podsyp zo štrkopiesku fr. 32-63 s rozprestretím, vlhčením a zhutnením, po zhutnení hr. 150 mm</t>
  </si>
  <si>
    <t>-1100795596</t>
  </si>
  <si>
    <t>-447237087</t>
  </si>
  <si>
    <t>1550127023</t>
  </si>
  <si>
    <t>596651972</t>
  </si>
  <si>
    <t>448218439</t>
  </si>
  <si>
    <t>-325445546</t>
  </si>
  <si>
    <t>-720317820</t>
  </si>
  <si>
    <t>Hydroizolačná fólia PVC 803, hr. 1,5 mm,izolácia základov proti zemnej vlhkosti, tlakovej vode, radónu, hnedá</t>
  </si>
  <si>
    <t>1832612314</t>
  </si>
  <si>
    <t>676294601</t>
  </si>
  <si>
    <t>-1190606232</t>
  </si>
  <si>
    <t>2124997841</t>
  </si>
  <si>
    <t>405719599</t>
  </si>
  <si>
    <t>-1754086557</t>
  </si>
  <si>
    <t>-829556579</t>
  </si>
  <si>
    <t>1982703141</t>
  </si>
  <si>
    <t>-263720774</t>
  </si>
  <si>
    <t>1979676503</t>
  </si>
  <si>
    <t>-1903604475</t>
  </si>
  <si>
    <t>241031340</t>
  </si>
  <si>
    <t>527922485</t>
  </si>
  <si>
    <t>1093670143</t>
  </si>
  <si>
    <t>767421101.1S</t>
  </si>
  <si>
    <t>Montáž a dodávka vetracej mriežky so sieťkou 400x200 mm</t>
  </si>
  <si>
    <t>1720494490</t>
  </si>
  <si>
    <t>767421101.S</t>
  </si>
  <si>
    <t>Montáž a dodávka opláštenia - plastová stena Funki , hr.35 mm</t>
  </si>
  <si>
    <t>-1202985386</t>
  </si>
  <si>
    <t>-120229881</t>
  </si>
  <si>
    <t>D+M Ok - žiarovo pozinkované</t>
  </si>
  <si>
    <t>-158789275</t>
  </si>
  <si>
    <t>1371-1-3 - Zdravotechnika</t>
  </si>
  <si>
    <t xml:space="preserve">    8 - Rúrové vedenie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</si>
  <si>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</si>
  <si>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</si>
  <si>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</si>
  <si>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>Rúrové vedenie</t>
  </si>
  <si>
    <t>8938101342</t>
  </si>
  <si>
    <t>Osadenie prefabrik.žumpa</t>
  </si>
  <si>
    <t>751236820</t>
  </si>
  <si>
    <t>5938900100</t>
  </si>
  <si>
    <t>Prefabrikovaná žumpa IZX 402/828, spodný diel=vaňa, dĺ.3600xš.2800x v.1900mm</t>
  </si>
  <si>
    <t>1567191222</t>
  </si>
  <si>
    <t>5938900300</t>
  </si>
  <si>
    <t>Prefabrikovaná žumpa IZX 404/828, krycia doska s otvorom dĺ.2800xš.1800xhr.150mm</t>
  </si>
  <si>
    <t>2061696725</t>
  </si>
  <si>
    <t>713</t>
  </si>
  <si>
    <t>Izolácie tepelné</t>
  </si>
  <si>
    <t>713482121</t>
  </si>
  <si>
    <t>Montáž trubíc z PE, hr.15-20 mm,vnút.priemer do 38</t>
  </si>
  <si>
    <t>-583015485</t>
  </si>
  <si>
    <t>2837741528</t>
  </si>
  <si>
    <t>TUBOLIT izolácia - trubica   18/13-DG (136)  ARC-0030  Armacell     AZ FLEX</t>
  </si>
  <si>
    <t>1851562634</t>
  </si>
  <si>
    <t>998713201</t>
  </si>
  <si>
    <t>Presun hmôt pre izolácie tepelné v objektoch výšky do 6 m</t>
  </si>
  <si>
    <t>747976601</t>
  </si>
  <si>
    <t>721</t>
  </si>
  <si>
    <t>Zdravotech. vnútorná kanalizácia</t>
  </si>
  <si>
    <t>721171114</t>
  </si>
  <si>
    <t>Potrubie z PVC - U odpadové ležaté hrdlové D 315x7, 7</t>
  </si>
  <si>
    <t>354257409</t>
  </si>
  <si>
    <t>2861104769</t>
  </si>
  <si>
    <t>Odbočka jednoduchá 87.st  KGEA  300/300</t>
  </si>
  <si>
    <t>32672821</t>
  </si>
  <si>
    <t>721194105</t>
  </si>
  <si>
    <t>Zriadenie prípojky na potrubí vyvedenie a upevnenie odpadových výpustiek D 50x1, 8</t>
  </si>
  <si>
    <t>-1825974205</t>
  </si>
  <si>
    <t>721194109</t>
  </si>
  <si>
    <t>Zriadenie prípojky na potrubí vyvedenie a upevnenie odpadových výpustiek D 110x2, 3</t>
  </si>
  <si>
    <t>1852137692</t>
  </si>
  <si>
    <t>721274101</t>
  </si>
  <si>
    <t>Ventilačné hlavice strešná - plastové DN 50 HUL 805</t>
  </si>
  <si>
    <t>-1988215172</t>
  </si>
  <si>
    <t>721290113</t>
  </si>
  <si>
    <t>Ostatné - skúška tesnosti kanalizácie v objektoch vodou DN 250 alebo DN 300</t>
  </si>
  <si>
    <t>-515300894</t>
  </si>
  <si>
    <t>998721201</t>
  </si>
  <si>
    <t>Presun hmôt pre vnútornú kanalizáciu v objektoch výšky do 6 m</t>
  </si>
  <si>
    <t>-331768229</t>
  </si>
  <si>
    <t>722</t>
  </si>
  <si>
    <t>Zdravotechnika - vnútorný vodovod</t>
  </si>
  <si>
    <t>722130220</t>
  </si>
  <si>
    <t>Plastové rúry  PPR 20   D 16</t>
  </si>
  <si>
    <t>-1196553195</t>
  </si>
  <si>
    <t>722150203.S</t>
  </si>
  <si>
    <t>Potrubie z oceľových rúrok závitových asfalt. a jutovaných bezšvíkových bežných 11 353.0, 10 004.00 DN 25</t>
  </si>
  <si>
    <t>1479959649</t>
  </si>
  <si>
    <t>722220111</t>
  </si>
  <si>
    <t>Montáž armatúry závitovej s jedným závitom, nástenka pre výtokový ventil G 1/2</t>
  </si>
  <si>
    <t>-2043306698</t>
  </si>
  <si>
    <t>722229103.S</t>
  </si>
  <si>
    <t>Montáž a dodávka ventilu vypúšťacieho, plniaceho, G 1</t>
  </si>
  <si>
    <t>297391726</t>
  </si>
  <si>
    <t>722231041</t>
  </si>
  <si>
    <t>Montáž armatúry s dvoma závitmi, posúvač klinový G 1/2</t>
  </si>
  <si>
    <t>12560368</t>
  </si>
  <si>
    <t>5518100279</t>
  </si>
  <si>
    <t>Guľový uzáver voda   1/2", č. 5125150012   IVAR</t>
  </si>
  <si>
    <t>1953175177</t>
  </si>
  <si>
    <t>722231043</t>
  </si>
  <si>
    <t>Montáž armatúry s dvoma závitmi, posúvač klinový G 1</t>
  </si>
  <si>
    <t>-575882412</t>
  </si>
  <si>
    <t>5518100281</t>
  </si>
  <si>
    <t>Guľový uzáver voda   1", č. 5125150100   IVAR</t>
  </si>
  <si>
    <t>1715255325</t>
  </si>
  <si>
    <t>722250005.S</t>
  </si>
  <si>
    <t>Montáž hydrantového systému s tvarovo stálou hadicou D 25</t>
  </si>
  <si>
    <t>súb.</t>
  </si>
  <si>
    <t>849539544</t>
  </si>
  <si>
    <t>449150003000.S</t>
  </si>
  <si>
    <t>Hydrantový systém s tvarovo stálou hadicou D 25</t>
  </si>
  <si>
    <t>1141789002</t>
  </si>
  <si>
    <t>7222902291</t>
  </si>
  <si>
    <t>Tlaková skúška  potrubia plast.</t>
  </si>
  <si>
    <t>569976180</t>
  </si>
  <si>
    <t>722290234</t>
  </si>
  <si>
    <t>Prepláchnutie a dezinfekcia vodovodného potrubia do DN 80</t>
  </si>
  <si>
    <t>-298651715</t>
  </si>
  <si>
    <t>998722201</t>
  </si>
  <si>
    <t>Presun hmôt pre vnútorný vodovod v objektoch výšky do 6 m</t>
  </si>
  <si>
    <t>-1766191321</t>
  </si>
  <si>
    <t>1371-1-4 - Elektroinštalácia</t>
  </si>
  <si>
    <t xml:space="preserve">    D1 - Elektroinštalácia - materiál</t>
  </si>
  <si>
    <t xml:space="preserve">    D2 - Elektroinštalácia - montáž</t>
  </si>
  <si>
    <t>D1</t>
  </si>
  <si>
    <t>Elektroinštalácia - materiál</t>
  </si>
  <si>
    <t>Pol1</t>
  </si>
  <si>
    <t>Rozvádzač RH + výbava (viď. výkres E4, E5)</t>
  </si>
  <si>
    <t>Pol2</t>
  </si>
  <si>
    <t>Zásuvková skriňa ZS1, ZS2 + výbava (viď. výkres E6)</t>
  </si>
  <si>
    <t>Pol3</t>
  </si>
  <si>
    <t>LED svietidlo 2x22W, IP65</t>
  </si>
  <si>
    <t>Pol4</t>
  </si>
  <si>
    <t>Vonkajšie LED svietidlo s držiakom, 100W, IP65</t>
  </si>
  <si>
    <t>Pol5</t>
  </si>
  <si>
    <t>Vypínač č.6, IP65</t>
  </si>
  <si>
    <t>Pol6</t>
  </si>
  <si>
    <t>Poistka PN000/100A</t>
  </si>
  <si>
    <t>Pol7</t>
  </si>
  <si>
    <t>Kábel CYKY-J 4x35</t>
  </si>
  <si>
    <t>Pol8</t>
  </si>
  <si>
    <t>Tlačidlo TOTAL STOP</t>
  </si>
  <si>
    <t>Pol9</t>
  </si>
  <si>
    <t>Senzor súmrakového spínača 250V, 10A, IP65</t>
  </si>
  <si>
    <t>Pol10</t>
  </si>
  <si>
    <t>Kábel CYKY-J 3x2,5</t>
  </si>
  <si>
    <t>Pol11</t>
  </si>
  <si>
    <t>Kábel CYKY-J 5x2,5</t>
  </si>
  <si>
    <t>Pol12</t>
  </si>
  <si>
    <t>Kábel CYKY-J 5x10</t>
  </si>
  <si>
    <t>Pol13</t>
  </si>
  <si>
    <t>Kábel CYKY-O 2x1,5</t>
  </si>
  <si>
    <t>Pol14</t>
  </si>
  <si>
    <t>Kábel CYKY-O 3x1,5</t>
  </si>
  <si>
    <t>Pol15</t>
  </si>
  <si>
    <t>Kábel SYKFY 2x2x0,8</t>
  </si>
  <si>
    <t>Pol16</t>
  </si>
  <si>
    <t>Vodič H07V-K 6mm2</t>
  </si>
  <si>
    <t>Pol17</t>
  </si>
  <si>
    <t>Vodič H07V-K 4mm2</t>
  </si>
  <si>
    <t>Pol18</t>
  </si>
  <si>
    <t>PVC chránička UPRM 40mm s držiakmi</t>
  </si>
  <si>
    <t>Pol19</t>
  </si>
  <si>
    <t>PVC chránička FXP 16 s držiakmi</t>
  </si>
  <si>
    <t>Pol20</t>
  </si>
  <si>
    <t>Oceľový žľab s držiakom 60x100</t>
  </si>
  <si>
    <t>Pol21</t>
  </si>
  <si>
    <t>Vodič FeZn 30x4mm</t>
  </si>
  <si>
    <t>Pol22</t>
  </si>
  <si>
    <t>Vodič FeZn 10mm</t>
  </si>
  <si>
    <t>Pol23</t>
  </si>
  <si>
    <t>Svorka SS</t>
  </si>
  <si>
    <t>Pol24</t>
  </si>
  <si>
    <t>Svorka ZSA</t>
  </si>
  <si>
    <t>Pol25</t>
  </si>
  <si>
    <t>Uzemňovacia páska ZSA</t>
  </si>
  <si>
    <t>D2</t>
  </si>
  <si>
    <t>Elektroinštalácia - montáž</t>
  </si>
  <si>
    <t>Pol26</t>
  </si>
  <si>
    <t>Montáž</t>
  </si>
  <si>
    <t>kpl</t>
  </si>
  <si>
    <t>1371-1-5 - Technológia</t>
  </si>
  <si>
    <t xml:space="preserve">    26-M - Montáže zariadení pre poľnohospod.</t>
  </si>
  <si>
    <t>26-M</t>
  </si>
  <si>
    <t>Montáže zariadení pre poľnohospod.</t>
  </si>
  <si>
    <t>P1.01</t>
  </si>
  <si>
    <t>Technológia suchého krmenia</t>
  </si>
  <si>
    <t>sub</t>
  </si>
  <si>
    <t>1518534140</t>
  </si>
  <si>
    <t>P1.02, P1.08</t>
  </si>
  <si>
    <t>Technológia ventilačného systému + alarm</t>
  </si>
  <si>
    <t>639136729</t>
  </si>
  <si>
    <t>P1.04, P1.06</t>
  </si>
  <si>
    <t>Technológia ustajnenia (kotercov, betónové rošty)</t>
  </si>
  <si>
    <t>1992585759</t>
  </si>
  <si>
    <t>P1.05</t>
  </si>
  <si>
    <t>Technológia napájania</t>
  </si>
  <si>
    <t>237886913</t>
  </si>
  <si>
    <t>1371-2 - SO-04 Maštal pre ošípané so spojovacou chodbou</t>
  </si>
  <si>
    <t>1371-2-1 - Maštal pre ošípaných č.4</t>
  </si>
  <si>
    <t>601048216</t>
  </si>
  <si>
    <t>Kontaktný zatepľovací systém hr. 50 mm - riešenie pre sokel (XPS), zatĺkacie kotvy</t>
  </si>
  <si>
    <t>-1105705736</t>
  </si>
  <si>
    <t>-1528447417</t>
  </si>
  <si>
    <t>Hydroizolačná fólia PVC 803, hr. 1,5 mm,  izolácia základov proti zemnej vlhkosti, tlakovej vode, radónu, hnedá</t>
  </si>
  <si>
    <t>-1390783075</t>
  </si>
  <si>
    <t>1755445218</t>
  </si>
  <si>
    <t>1754398747</t>
  </si>
  <si>
    <t>43-M1.1</t>
  </si>
  <si>
    <t>-127152254</t>
  </si>
  <si>
    <t>-1266066191</t>
  </si>
  <si>
    <t>1371-2-2 - Spojovacia chodba</t>
  </si>
  <si>
    <t>526025551</t>
  </si>
  <si>
    <t>728781991</t>
  </si>
  <si>
    <t>1371-2-3 - Zdravotechnika</t>
  </si>
  <si>
    <t>78172545</t>
  </si>
  <si>
    <t>-554438812</t>
  </si>
  <si>
    <t>-1822833175</t>
  </si>
  <si>
    <t>384005100</t>
  </si>
  <si>
    <t>225555318</t>
  </si>
  <si>
    <t>-768888134</t>
  </si>
  <si>
    <t>1600224335</t>
  </si>
  <si>
    <t>1371-2-4 - Elektroinštalácia</t>
  </si>
  <si>
    <t>Pol27</t>
  </si>
  <si>
    <t>Rozvádzač RH + výbava (viď. výkres E10, E11)</t>
  </si>
  <si>
    <t>Pol28</t>
  </si>
  <si>
    <t>Zásuvková skriňa ZS1, ZS2 + výbava (viď. výkres E12)</t>
  </si>
  <si>
    <t>Pol29</t>
  </si>
  <si>
    <t>1371-2-5 - Technológia</t>
  </si>
  <si>
    <t>1371-3 - SO-07 Nádrž na TH 2x5000m3 s havarijnou nádržou</t>
  </si>
  <si>
    <t>1371-3-1 - Nádrž na TH 2x5000 m3 s havarijnou nádržou</t>
  </si>
  <si>
    <t>Úroveň 3:</t>
  </si>
  <si>
    <t>1371-3-1-1 - HSV a PSV všeobecne</t>
  </si>
  <si>
    <t xml:space="preserve">    724 - Zdravotechnika - strojné vybavenie</t>
  </si>
  <si>
    <t>122201103.S</t>
  </si>
  <si>
    <t>Odkopávka a prekopávka nezapažená v hornine 3, nad 1000 do 10000 m3</t>
  </si>
  <si>
    <t>273461755</t>
  </si>
  <si>
    <t>122201109.S</t>
  </si>
  <si>
    <t>Odkopávky a prekopávky nezapažené. Príplatok k cenám za lepivosť horniny 3</t>
  </si>
  <si>
    <t>935940455</t>
  </si>
  <si>
    <t>162301112.S</t>
  </si>
  <si>
    <t>Vodorovné premiestnenie výkopku po nespevnenej ceste z  horniny tr.1-4, do 100 m3 na vzdialenosť do 1000 m</t>
  </si>
  <si>
    <t>1998328027</t>
  </si>
  <si>
    <t>167102102.S</t>
  </si>
  <si>
    <t>Nakladanie neuľahnutého výkopku z hornín tr.1-4 nad 1000 do 10000 m3</t>
  </si>
  <si>
    <t>-1416080518</t>
  </si>
  <si>
    <t>171201203.S</t>
  </si>
  <si>
    <t>Uloženie sypaniny na skládky nad 1000 do 10000 m3</t>
  </si>
  <si>
    <t>-2074278016</t>
  </si>
  <si>
    <t>174101002.S</t>
  </si>
  <si>
    <t>Zásyp sypaninou so zhutnením jám, šachiet, rýh, zárezov alebo okolo objektov nad 100 do 1000 m3</t>
  </si>
  <si>
    <t>1923276321</t>
  </si>
  <si>
    <t>212755111.1S</t>
  </si>
  <si>
    <t>Trativod z drenážnych rúrok bez lôžka, vnútorného priem. rúrok 50 mm - neperforovaná Pe rúra</t>
  </si>
  <si>
    <t>-925750292</t>
  </si>
  <si>
    <t>212755111.S</t>
  </si>
  <si>
    <t>Trativod z drenážnych rúrok bez lôžka, vnútorného priem. rúrok 50 mm - perforovaná Pe rúra</t>
  </si>
  <si>
    <t>1026293230</t>
  </si>
  <si>
    <t>271533001.S</t>
  </si>
  <si>
    <t>Násyp pod základové konštrukcie so zhutnením z  kameniva hrubého drveného fr.0-55 mm</t>
  </si>
  <si>
    <t>1043718447</t>
  </si>
  <si>
    <t>273313311.1S</t>
  </si>
  <si>
    <t>Betón základových dosiek, suchý beton prostý tr. C 8/10</t>
  </si>
  <si>
    <t>-1510021911</t>
  </si>
  <si>
    <t>273326242.S</t>
  </si>
  <si>
    <t>Základové dosky z betónu železového vodostavebného C 30/37 (bez výstuže)</t>
  </si>
  <si>
    <t>-308201064</t>
  </si>
  <si>
    <t>273356031.S</t>
  </si>
  <si>
    <t>Debnenie základových dosiek pre plochy zaoblené zhotovenie</t>
  </si>
  <si>
    <t>-1803294700</t>
  </si>
  <si>
    <t>273356032.S</t>
  </si>
  <si>
    <t>Debnenie základových dosiek pre plochy zaoblené odstránenie</t>
  </si>
  <si>
    <t>-394394401</t>
  </si>
  <si>
    <t>273361821.S</t>
  </si>
  <si>
    <t>Výstuž základových dosiek z ocele B500 (10505)</t>
  </si>
  <si>
    <t>338981603</t>
  </si>
  <si>
    <t>-993912701</t>
  </si>
  <si>
    <t>320101111</t>
  </si>
  <si>
    <t>Montáž nádrže - osadenie betónových a železobetónových dielcov</t>
  </si>
  <si>
    <t>-1389083182</t>
  </si>
  <si>
    <t>5933172900</t>
  </si>
  <si>
    <t>Dodávka- prefabrikát stenový nosny a ľanové stuženie</t>
  </si>
  <si>
    <t>2015830955</t>
  </si>
  <si>
    <t>939941231.1S</t>
  </si>
  <si>
    <t xml:space="preserve">Napučiaci bentonitový pás </t>
  </si>
  <si>
    <t>-1312167490</t>
  </si>
  <si>
    <t>939941231.S</t>
  </si>
  <si>
    <t>Tesniaci a debniaci plech do pracovných škár betónových konštrukcií s bitúmenovým povrchom obojstranným šírky 100 mm typ ABS</t>
  </si>
  <si>
    <t>1416056104</t>
  </si>
  <si>
    <t>998142251.S</t>
  </si>
  <si>
    <t>Presun hmôt pre obj.8141, 8142,8143,zvislá nosná konštr.monolitická betónová,výšky do 25 m</t>
  </si>
  <si>
    <t>1244059619</t>
  </si>
  <si>
    <t>236708903</t>
  </si>
  <si>
    <t>283220000500</t>
  </si>
  <si>
    <t>Hydroizolačná fólia PVC, hr. 1,50 mm, izolácia základov proti vode, signálna farba</t>
  </si>
  <si>
    <t>1078750379</t>
  </si>
  <si>
    <t>1745099167</t>
  </si>
  <si>
    <t>-212724158</t>
  </si>
  <si>
    <t>1853276004</t>
  </si>
  <si>
    <t>Geotextília 300 g/m2</t>
  </si>
  <si>
    <t>305799671</t>
  </si>
  <si>
    <t>693110000900</t>
  </si>
  <si>
    <t xml:space="preserve">Geotextília 400g/m2 </t>
  </si>
  <si>
    <t>1191368257</t>
  </si>
  <si>
    <t>-599305064</t>
  </si>
  <si>
    <t>693110004710.S</t>
  </si>
  <si>
    <t>Geotextília polypropylénová netkaná 400 g/m2</t>
  </si>
  <si>
    <t>-405498539</t>
  </si>
  <si>
    <t>1914676719</t>
  </si>
  <si>
    <t>-986611841</t>
  </si>
  <si>
    <t>-1619524171</t>
  </si>
  <si>
    <t>92380626</t>
  </si>
  <si>
    <t>-2145697293</t>
  </si>
  <si>
    <t>724</t>
  </si>
  <si>
    <t>Zdravotechnika - strojné vybavenie</t>
  </si>
  <si>
    <t>724149101.1S</t>
  </si>
  <si>
    <t>Montáž čerpadla  a príslušenstva</t>
  </si>
  <si>
    <t>2133619080</t>
  </si>
  <si>
    <t>426110041160.S</t>
  </si>
  <si>
    <t>Čerpadlo prečerpávacie 18,0 kW</t>
  </si>
  <si>
    <t>476299189</t>
  </si>
  <si>
    <t>998724201.S</t>
  </si>
  <si>
    <t>Presun hmôt pre strojné vybavenie v objektoch výšky do 6 m</t>
  </si>
  <si>
    <t>1136816545</t>
  </si>
  <si>
    <t>767832100.S</t>
  </si>
  <si>
    <t xml:space="preserve">Montáž lávky a rebríka s košom </t>
  </si>
  <si>
    <t>185653747</t>
  </si>
  <si>
    <t>631260001135.1S</t>
  </si>
  <si>
    <t>Lávka a rebrík s ochranným košom, žiarovo pozinkované</t>
  </si>
  <si>
    <t>sm</t>
  </si>
  <si>
    <t>-1223328974</t>
  </si>
  <si>
    <t>1371-3-1-2 - Elektroinštalácia</t>
  </si>
  <si>
    <t>Pol30</t>
  </si>
  <si>
    <t>Rozvádzač RM + výbava (viď. výkres E4)</t>
  </si>
  <si>
    <t>-1059364677</t>
  </si>
  <si>
    <t>Pol31</t>
  </si>
  <si>
    <t>Poistka PN000/80A</t>
  </si>
  <si>
    <t>979494755</t>
  </si>
  <si>
    <t>Pol32</t>
  </si>
  <si>
    <t>Kábel AYKY-J 4x35</t>
  </si>
  <si>
    <t>1798771375</t>
  </si>
  <si>
    <t>Pol33</t>
  </si>
  <si>
    <t>Kábel CYKY-J 4x25</t>
  </si>
  <si>
    <t>383954790</t>
  </si>
  <si>
    <t>Pol34</t>
  </si>
  <si>
    <t>Kovový žlab 60x50</t>
  </si>
  <si>
    <t>531330997</t>
  </si>
  <si>
    <t>-1731649492</t>
  </si>
  <si>
    <t>-828634666</t>
  </si>
  <si>
    <t>Pol35</t>
  </si>
  <si>
    <t>Vodič FeZn 8mm</t>
  </si>
  <si>
    <t>695385895</t>
  </si>
  <si>
    <t>Pol36</t>
  </si>
  <si>
    <t>Uzemňovacia tyč ZT20</t>
  </si>
  <si>
    <t>-432191023</t>
  </si>
  <si>
    <t>Pol37</t>
  </si>
  <si>
    <t>Svorka SP1</t>
  </si>
  <si>
    <t>-358603890</t>
  </si>
  <si>
    <t>Pol38</t>
  </si>
  <si>
    <t>Svorka SZ</t>
  </si>
  <si>
    <t>-96540071</t>
  </si>
  <si>
    <t>21-M1</t>
  </si>
  <si>
    <t>Dodávka a montáž merania hladiny  - ultrazvuk + kábel</t>
  </si>
  <si>
    <t>-459822711</t>
  </si>
  <si>
    <t>1049824440</t>
  </si>
  <si>
    <t>1371-3-2 - Oporná stena a servisná rampa</t>
  </si>
  <si>
    <t>132201102.S</t>
  </si>
  <si>
    <t>Výkop ryhy do šírky 600 mm v horn.3 nad 100 m3</t>
  </si>
  <si>
    <t>-905134437</t>
  </si>
  <si>
    <t>132201109.S</t>
  </si>
  <si>
    <t>Príplatok k cene za lepivosť pri hĺbení rýh šírky do 600 mm zapažených i nezapažených s urovnaním dna v hornine 3</t>
  </si>
  <si>
    <t>-2045764563</t>
  </si>
  <si>
    <t>464972307</t>
  </si>
  <si>
    <t>-1436611338</t>
  </si>
  <si>
    <t>171101104.S</t>
  </si>
  <si>
    <t>Uloženie sypaniny do násypu  súdržnej horniny s mierou zhutnenia nad 100 do 102 % podľa Proctor-Standard</t>
  </si>
  <si>
    <t>1708395315</t>
  </si>
  <si>
    <t>-1772042901</t>
  </si>
  <si>
    <t>242026038</t>
  </si>
  <si>
    <t>-1799796434</t>
  </si>
  <si>
    <t>914718730</t>
  </si>
  <si>
    <t>-212334094</t>
  </si>
  <si>
    <t>967710424</t>
  </si>
  <si>
    <t>332585493</t>
  </si>
  <si>
    <t>1038564607</t>
  </si>
  <si>
    <t>274271011.S</t>
  </si>
  <si>
    <t>Murivo základových pásov (m3) z betónových debniacich tvárnic s betónovou výplňou C 16/20 hrúbky 150 mm</t>
  </si>
  <si>
    <t>-2036893114</t>
  </si>
  <si>
    <t>1160532275</t>
  </si>
  <si>
    <t>693110004500.S.1</t>
  </si>
  <si>
    <t>-112272567</t>
  </si>
  <si>
    <t>327323128.S</t>
  </si>
  <si>
    <t>Múry a valy z betónu železového tr. C 30/37</t>
  </si>
  <si>
    <t>899862681</t>
  </si>
  <si>
    <t>327351211.S</t>
  </si>
  <si>
    <t>Debnenie múrov a valov zvislých aj sklonených, výšky do 20 m zhotovenie</t>
  </si>
  <si>
    <t>-787081002</t>
  </si>
  <si>
    <t>327351221.S</t>
  </si>
  <si>
    <t>Debnenie múrov a valov zvislých aj sklonených, výšky do 20 m odstránenie</t>
  </si>
  <si>
    <t>-1903684512</t>
  </si>
  <si>
    <t>327361006.S</t>
  </si>
  <si>
    <t>Výstuž múrov a valov , z ocele B500 (10505) + základová doska opornej steny</t>
  </si>
  <si>
    <t>2030519321</t>
  </si>
  <si>
    <t>564681111.S</t>
  </si>
  <si>
    <t>Podklad z kameniva hrubého drveného veľ. 0-63 mm s rozprestretím a zhutnením, po zhutnení hr. 300 mm</t>
  </si>
  <si>
    <t>-782814538</t>
  </si>
  <si>
    <t>-31789220</t>
  </si>
  <si>
    <t>463417116</t>
  </si>
  <si>
    <t>Hydroizolačná fólia   PVC, hr. 1,50 mm, izolácia základov proti vode, signálna farba</t>
  </si>
  <si>
    <t>-108814263</t>
  </si>
  <si>
    <t>-1173660379</t>
  </si>
  <si>
    <t>-692082141</t>
  </si>
  <si>
    <t>-35754799</t>
  </si>
  <si>
    <t xml:space="preserve">Geotextília  400g/m2 </t>
  </si>
  <si>
    <t>-1854249086</t>
  </si>
  <si>
    <t>-2036579593</t>
  </si>
  <si>
    <t>Geotextília  300 g/m2</t>
  </si>
  <si>
    <t>1657133332</t>
  </si>
  <si>
    <t>-91299318</t>
  </si>
  <si>
    <t>-146758778</t>
  </si>
  <si>
    <t>1011062572</t>
  </si>
  <si>
    <t>-1049041395</t>
  </si>
  <si>
    <t>-1095116000</t>
  </si>
  <si>
    <t>1371-4 - SO-18 Areálová komunikácia</t>
  </si>
  <si>
    <t>122202202.S</t>
  </si>
  <si>
    <t>Odkopávka a prekopávka nezapažená pre cesty, v hornine 3 nad 100 do 1000 m3</t>
  </si>
  <si>
    <t>-974938074</t>
  </si>
  <si>
    <t>162303132.S</t>
  </si>
  <si>
    <t>Vodorovné premiestnenie výkopku pre cesty po nespevnenej ceste z horniny tr.1-4  nad 1000 do 10000 m3 na vzdialenosť do 1000 m</t>
  </si>
  <si>
    <t>-306107884</t>
  </si>
  <si>
    <t>1252687249</t>
  </si>
  <si>
    <t>171102103.S</t>
  </si>
  <si>
    <t>Uloženie sypaniny do násypu súdržných hornín pre diaľnice na 100% Proctor-Standard</t>
  </si>
  <si>
    <t>-1425093082</t>
  </si>
  <si>
    <t>-1975319903</t>
  </si>
  <si>
    <t>1344678227</t>
  </si>
  <si>
    <t>2108309613</t>
  </si>
  <si>
    <t>732338293</t>
  </si>
  <si>
    <t>-1664487325</t>
  </si>
  <si>
    <t>-1332067299</t>
  </si>
  <si>
    <t>-24878142</t>
  </si>
  <si>
    <t>998222011.S</t>
  </si>
  <si>
    <t>Presun hmôt pre pozemné komunikácie s krytom z kameniva (8222, 8225) akejkoľvek dĺžky objektu</t>
  </si>
  <si>
    <t>-581739573</t>
  </si>
  <si>
    <t>1371-5 - SO-21 Sklad náradia</t>
  </si>
  <si>
    <t>1371-5-1 - HSV a PSV všeobecne</t>
  </si>
  <si>
    <t>133201101.S</t>
  </si>
  <si>
    <t>Výkop šachty zapaženej, hornina 3 do 100 m3</t>
  </si>
  <si>
    <t>539101684</t>
  </si>
  <si>
    <t>133201109.S</t>
  </si>
  <si>
    <t>Príplatok k cenám za lepivosť pri hĺbení šachiet zapažených i nezapažených v hornine 3</t>
  </si>
  <si>
    <t>-1985119495</t>
  </si>
  <si>
    <t>-787817640</t>
  </si>
  <si>
    <t>273321411.S</t>
  </si>
  <si>
    <t>Betón základových dosiek, železový (bez výstuže), tr. C 25/30</t>
  </si>
  <si>
    <t>-158929296</t>
  </si>
  <si>
    <t>273351215.S</t>
  </si>
  <si>
    <t>Debnenie stien základových dosiek, zhotovenie-dielce</t>
  </si>
  <si>
    <t>383123521</t>
  </si>
  <si>
    <t>273351216.S</t>
  </si>
  <si>
    <t>Debnenie stien základových dosiek, odstránenie-dielce</t>
  </si>
  <si>
    <t>-534513632</t>
  </si>
  <si>
    <t>-1415497124</t>
  </si>
  <si>
    <t>274271021.S</t>
  </si>
  <si>
    <t>Murivo základových pásov (m3) z betónových debniacich tvárnic s betónovou výplňou C 16/20 hrúbky 200 mm</t>
  </si>
  <si>
    <t>50630391</t>
  </si>
  <si>
    <t>1148131973</t>
  </si>
  <si>
    <t>-658629775</t>
  </si>
  <si>
    <t>289971211.S</t>
  </si>
  <si>
    <t>Zhotovenie vrstvy z geotextílie na upravenom povrchu sklon do 1 : 5 , šírky od 0 do 3 m</t>
  </si>
  <si>
    <t>-1231071101</t>
  </si>
  <si>
    <t>257633371</t>
  </si>
  <si>
    <t>998011001.S</t>
  </si>
  <si>
    <t>Presun hmôt pre budovy (801, 803, 812), zvislá konštr. z tehál, tvárnic, z kovu výšky do 6 m</t>
  </si>
  <si>
    <t>1005172891</t>
  </si>
  <si>
    <t>-1544170320</t>
  </si>
  <si>
    <t>283220000200.S</t>
  </si>
  <si>
    <t>Hydroizolačná fólia PVC-P, hr. 1 mm, š. 1,3 m, izolácia základov proti zemnej vlhkosti, tlakovej vode, radónu</t>
  </si>
  <si>
    <t>1341795596</t>
  </si>
  <si>
    <t>-1452916794</t>
  </si>
  <si>
    <t>-1965460645</t>
  </si>
  <si>
    <t>1000137247</t>
  </si>
  <si>
    <t>23252728</t>
  </si>
  <si>
    <t>992572254</t>
  </si>
  <si>
    <t>764352227.S</t>
  </si>
  <si>
    <t>Žľaby z pozinkovaného PZ plechu, pododkvapové polkruhové r.š. 330 mm</t>
  </si>
  <si>
    <t>1497015824</t>
  </si>
  <si>
    <t>764454253.S</t>
  </si>
  <si>
    <t>Zvodové rúry z pozinkovaného PZ plechu, kruhové priemer 100 mm</t>
  </si>
  <si>
    <t>61908178</t>
  </si>
  <si>
    <t>1061800464</t>
  </si>
  <si>
    <t>767-1</t>
  </si>
  <si>
    <t>D+M brány vxš 4000x4000 mm</t>
  </si>
  <si>
    <t>-188099595</t>
  </si>
  <si>
    <t>767392112.1S</t>
  </si>
  <si>
    <t>Montáž obvodového plášťa  plechom tvarovaným skrutkovaním</t>
  </si>
  <si>
    <t>1103139935</t>
  </si>
  <si>
    <t>Plech trapézový pozink farebný, výška profilu 50 mm, hr. 0,5 - 1,25 mm</t>
  </si>
  <si>
    <t>-280981093</t>
  </si>
  <si>
    <t>-912399902</t>
  </si>
  <si>
    <t>671666533</t>
  </si>
  <si>
    <t>-1742530738</t>
  </si>
  <si>
    <t>D+M oceľovej konštrukcie , žiarovo pozinkované</t>
  </si>
  <si>
    <t>415629027</t>
  </si>
  <si>
    <t>1371-5-2 - Elektroinštalácia</t>
  </si>
  <si>
    <t>Pol39</t>
  </si>
  <si>
    <t>Rozvádzač RH + výbava (viď. výkres E5)</t>
  </si>
  <si>
    <t>659967359</t>
  </si>
  <si>
    <t>Pol40</t>
  </si>
  <si>
    <t>LED svietidlo 1x40W, IP44</t>
  </si>
  <si>
    <t>-1453920550</t>
  </si>
  <si>
    <t>1476690313</t>
  </si>
  <si>
    <t>Pol41</t>
  </si>
  <si>
    <t>Vypínač č.1, IP44</t>
  </si>
  <si>
    <t>-1020053244</t>
  </si>
  <si>
    <t>Pol42</t>
  </si>
  <si>
    <t>Skriňa SR2.1 + výbava (viď. výkres E2)</t>
  </si>
  <si>
    <t>1101379545</t>
  </si>
  <si>
    <t>1732694085</t>
  </si>
  <si>
    <t>1183760</t>
  </si>
  <si>
    <t>Pol43</t>
  </si>
  <si>
    <t>Kábel CYKY-J 5x16</t>
  </si>
  <si>
    <t>-796983039</t>
  </si>
  <si>
    <t>Pol44</t>
  </si>
  <si>
    <t>Kábel CYKY-J 3x1,5</t>
  </si>
  <si>
    <t>-1576331120</t>
  </si>
  <si>
    <t>-1729833364</t>
  </si>
  <si>
    <t>-693086546</t>
  </si>
  <si>
    <t>-1079727448</t>
  </si>
  <si>
    <t>2105473005</t>
  </si>
  <si>
    <t>147868810</t>
  </si>
  <si>
    <t>1371-6 - SO-22 Sociálno-hygienická slučka</t>
  </si>
  <si>
    <t>1371-6-1 - HSV a PSV všeobecne</t>
  </si>
  <si>
    <t>-525879439</t>
  </si>
  <si>
    <t>-1560467868</t>
  </si>
  <si>
    <t>1183136503</t>
  </si>
  <si>
    <t>-1221856866</t>
  </si>
  <si>
    <t>1585424513</t>
  </si>
  <si>
    <t>-245100197</t>
  </si>
  <si>
    <t>-1876610793</t>
  </si>
  <si>
    <t>9-1</t>
  </si>
  <si>
    <t>D+M mobilnej buňky</t>
  </si>
  <si>
    <t>1509787947</t>
  </si>
  <si>
    <t>-1638513354</t>
  </si>
  <si>
    <t>1371-6-2 - Elektroinštalácia</t>
  </si>
  <si>
    <t>Pol45</t>
  </si>
  <si>
    <t>Poistka PN000/40A</t>
  </si>
  <si>
    <t>-410961435</t>
  </si>
  <si>
    <t>Pol46</t>
  </si>
  <si>
    <t>Kábel CYKY-J 5x6</t>
  </si>
  <si>
    <t>521958671</t>
  </si>
  <si>
    <t>Pol47</t>
  </si>
  <si>
    <t>-541072338</t>
  </si>
  <si>
    <t>255299962</t>
  </si>
  <si>
    <t>916849279</t>
  </si>
  <si>
    <t>935033892</t>
  </si>
  <si>
    <t>1969698389</t>
  </si>
  <si>
    <t>1371-6-3 - Zdravotechnika a kanalizácia</t>
  </si>
  <si>
    <t>132201101.S</t>
  </si>
  <si>
    <t>Výkop ryhy do šírky 600 mm v horn.3 do 100 m3</t>
  </si>
  <si>
    <t>361755217</t>
  </si>
  <si>
    <t>1214354822</t>
  </si>
  <si>
    <t>509231303</t>
  </si>
  <si>
    <t>851241121.S</t>
  </si>
  <si>
    <t>Montáž a dodávka potrubia  - prípojka vodovodu DN 25</t>
  </si>
  <si>
    <t>959594780</t>
  </si>
  <si>
    <t>871424014.S</t>
  </si>
  <si>
    <t xml:space="preserve">Montáž a dodávka kanalizačného potrubia výtlačného DN 50 + prečerpávanie </t>
  </si>
  <si>
    <t>-95383672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</si>
</sst>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167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3" borderId="8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1"/>
  <sheetViews>
    <sheetView showGridLines="0" tabSelected="1" topLeftCell="A85" workbookViewId="0"/>
  </sheetViews>
  <sheetFormatPr defaultRowHeight="1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97" t="s">
        <v>11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6"/>
      <c r="BS5" s="13" t="s">
        <v>6</v>
      </c>
    </row>
    <row r="6" spans="1:74" ht="36.950000000000003" customHeight="1">
      <c r="B6" s="16"/>
      <c r="D6" s="21" t="s">
        <v>12</v>
      </c>
      <c r="K6" s="198" t="s">
        <v>13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22</v>
      </c>
      <c r="AR10" s="16"/>
      <c r="BS10" s="13" t="s">
        <v>6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25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26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27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 t="s">
        <v>28</v>
      </c>
      <c r="AK16" s="22" t="s">
        <v>21</v>
      </c>
      <c r="AN16" s="20" t="s">
        <v>29</v>
      </c>
      <c r="AR16" s="16"/>
      <c r="BS16" s="13" t="s">
        <v>4</v>
      </c>
    </row>
    <row r="17" spans="2:71" ht="18.399999999999999" customHeight="1">
      <c r="B17" s="16"/>
      <c r="E17" s="20" t="s">
        <v>30</v>
      </c>
      <c r="AK17" s="22" t="s">
        <v>24</v>
      </c>
      <c r="AN17" s="20" t="s">
        <v>31</v>
      </c>
      <c r="AR17" s="16"/>
      <c r="BS17" s="13" t="s">
        <v>32</v>
      </c>
    </row>
    <row r="18" spans="2:71" ht="6.95" customHeight="1">
      <c r="B18" s="16"/>
      <c r="AR18" s="16"/>
      <c r="BS18" s="13" t="s">
        <v>33</v>
      </c>
    </row>
    <row r="19" spans="2:71" ht="12" customHeight="1">
      <c r="B19" s="16"/>
      <c r="D19" s="22" t="s">
        <v>34</v>
      </c>
      <c r="AK19" s="22" t="s">
        <v>21</v>
      </c>
      <c r="AN19" s="20" t="s">
        <v>1</v>
      </c>
      <c r="AR19" s="16"/>
      <c r="BS19" s="13" t="s">
        <v>33</v>
      </c>
    </row>
    <row r="20" spans="2:71" ht="18.399999999999999" customHeight="1">
      <c r="B20" s="16"/>
      <c r="E20" s="20" t="s">
        <v>27</v>
      </c>
      <c r="AK20" s="22" t="s">
        <v>24</v>
      </c>
      <c r="AN20" s="20" t="s">
        <v>1</v>
      </c>
      <c r="AR20" s="16"/>
      <c r="BS20" s="13" t="s">
        <v>32</v>
      </c>
    </row>
    <row r="21" spans="2:71" ht="6.95" customHeight="1">
      <c r="B21" s="16"/>
      <c r="AR21" s="16"/>
    </row>
    <row r="22" spans="2:71" ht="12" customHeight="1">
      <c r="B22" s="16"/>
      <c r="D22" s="22" t="s">
        <v>35</v>
      </c>
      <c r="AR22" s="16"/>
    </row>
    <row r="23" spans="2:71" ht="14.45" customHeight="1">
      <c r="B23" s="16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0">
        <f>ROUND(AG94,2)</f>
        <v>1474389.43</v>
      </c>
      <c r="AL26" s="201"/>
      <c r="AM26" s="201"/>
      <c r="AN26" s="201"/>
      <c r="AO26" s="20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02" t="s">
        <v>37</v>
      </c>
      <c r="M28" s="202"/>
      <c r="N28" s="202"/>
      <c r="O28" s="202"/>
      <c r="P28" s="202"/>
      <c r="W28" s="202" t="s">
        <v>38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39</v>
      </c>
      <c r="AL28" s="202"/>
      <c r="AM28" s="202"/>
      <c r="AN28" s="202"/>
      <c r="AO28" s="202"/>
      <c r="AR28" s="25"/>
    </row>
    <row r="29" spans="2:71" s="2" customFormat="1" ht="14.45" customHeight="1">
      <c r="B29" s="28"/>
      <c r="D29" s="22" t="s">
        <v>40</v>
      </c>
      <c r="F29" s="29" t="s">
        <v>41</v>
      </c>
      <c r="L29" s="176">
        <v>0.2</v>
      </c>
      <c r="M29" s="177"/>
      <c r="N29" s="177"/>
      <c r="O29" s="177"/>
      <c r="P29" s="177"/>
      <c r="Q29" s="30"/>
      <c r="R29" s="30"/>
      <c r="S29" s="30"/>
      <c r="T29" s="30"/>
      <c r="U29" s="30"/>
      <c r="V29" s="30"/>
      <c r="W29" s="189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F29" s="30"/>
      <c r="AG29" s="30"/>
      <c r="AH29" s="30"/>
      <c r="AI29" s="30"/>
      <c r="AJ29" s="30"/>
      <c r="AK29" s="189">
        <f>ROUND(AV94, 2)</f>
        <v>0</v>
      </c>
      <c r="AL29" s="177"/>
      <c r="AM29" s="177"/>
      <c r="AN29" s="177"/>
      <c r="AO29" s="177"/>
      <c r="AP29" s="30"/>
      <c r="AQ29" s="30"/>
      <c r="AR29" s="31"/>
      <c r="AS29" s="30"/>
      <c r="AT29" s="30"/>
      <c r="AU29" s="30"/>
      <c r="AV29" s="30"/>
      <c r="AW29" s="30"/>
      <c r="AX29" s="30"/>
      <c r="AY29" s="30"/>
      <c r="AZ29" s="30"/>
    </row>
    <row r="30" spans="2:71" s="2" customFormat="1" ht="14.45" customHeight="1">
      <c r="B30" s="28"/>
      <c r="F30" s="29" t="s">
        <v>42</v>
      </c>
      <c r="L30" s="196">
        <v>0.2</v>
      </c>
      <c r="M30" s="195"/>
      <c r="N30" s="195"/>
      <c r="O30" s="195"/>
      <c r="P30" s="195"/>
      <c r="W30" s="194">
        <f>ROUND(BA94, 2)</f>
        <v>1474389.43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294877.89</v>
      </c>
      <c r="AL30" s="195"/>
      <c r="AM30" s="195"/>
      <c r="AN30" s="195"/>
      <c r="AO30" s="195"/>
      <c r="AR30" s="28"/>
    </row>
    <row r="31" spans="2:71" s="2" customFormat="1" ht="14.45" hidden="1" customHeight="1">
      <c r="B31" s="28"/>
      <c r="F31" s="22" t="s">
        <v>43</v>
      </c>
      <c r="L31" s="196">
        <v>0.2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28"/>
    </row>
    <row r="32" spans="2:71" s="2" customFormat="1" ht="14.45" hidden="1" customHeight="1">
      <c r="B32" s="28"/>
      <c r="F32" s="22" t="s">
        <v>44</v>
      </c>
      <c r="L32" s="196">
        <v>0.2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28"/>
    </row>
    <row r="33" spans="2:52" s="2" customFormat="1" ht="14.45" hidden="1" customHeight="1">
      <c r="B33" s="28"/>
      <c r="F33" s="29" t="s">
        <v>45</v>
      </c>
      <c r="L33" s="176">
        <v>0</v>
      </c>
      <c r="M33" s="177"/>
      <c r="N33" s="177"/>
      <c r="O33" s="177"/>
      <c r="P33" s="177"/>
      <c r="Q33" s="30"/>
      <c r="R33" s="30"/>
      <c r="S33" s="30"/>
      <c r="T33" s="30"/>
      <c r="U33" s="30"/>
      <c r="V33" s="30"/>
      <c r="W33" s="189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F33" s="30"/>
      <c r="AG33" s="30"/>
      <c r="AH33" s="30"/>
      <c r="AI33" s="30"/>
      <c r="AJ33" s="30"/>
      <c r="AK33" s="189">
        <v>0</v>
      </c>
      <c r="AL33" s="177"/>
      <c r="AM33" s="177"/>
      <c r="AN33" s="177"/>
      <c r="AO33" s="177"/>
      <c r="AP33" s="30"/>
      <c r="AQ33" s="30"/>
      <c r="AR33" s="31"/>
      <c r="AS33" s="30"/>
      <c r="AT33" s="30"/>
      <c r="AU33" s="30"/>
      <c r="AV33" s="30"/>
      <c r="AW33" s="30"/>
      <c r="AX33" s="30"/>
      <c r="AY33" s="30"/>
      <c r="AZ33" s="30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2"/>
      <c r="D35" s="33" t="s">
        <v>46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47</v>
      </c>
      <c r="U35" s="34"/>
      <c r="V35" s="34"/>
      <c r="W35" s="34"/>
      <c r="X35" s="193" t="s">
        <v>48</v>
      </c>
      <c r="Y35" s="191"/>
      <c r="Z35" s="191"/>
      <c r="AA35" s="191"/>
      <c r="AB35" s="191"/>
      <c r="AC35" s="34"/>
      <c r="AD35" s="34"/>
      <c r="AE35" s="34"/>
      <c r="AF35" s="34"/>
      <c r="AG35" s="34"/>
      <c r="AH35" s="34"/>
      <c r="AI35" s="34"/>
      <c r="AJ35" s="34"/>
      <c r="AK35" s="190">
        <f>SUM(AK26:AK33)</f>
        <v>1769267.3199999998</v>
      </c>
      <c r="AL35" s="191"/>
      <c r="AM35" s="191"/>
      <c r="AN35" s="191"/>
      <c r="AO35" s="192"/>
      <c r="AP35" s="32"/>
      <c r="AQ35" s="32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6" t="s">
        <v>49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50</v>
      </c>
      <c r="AI49" s="37"/>
      <c r="AJ49" s="37"/>
      <c r="AK49" s="37"/>
      <c r="AL49" s="37"/>
      <c r="AM49" s="37"/>
      <c r="AN49" s="37"/>
      <c r="AO49" s="37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8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8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8" t="s">
        <v>51</v>
      </c>
      <c r="AI60" s="27"/>
      <c r="AJ60" s="27"/>
      <c r="AK60" s="27"/>
      <c r="AL60" s="27"/>
      <c r="AM60" s="38" t="s">
        <v>52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6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54</v>
      </c>
      <c r="AI64" s="37"/>
      <c r="AJ64" s="37"/>
      <c r="AK64" s="37"/>
      <c r="AL64" s="37"/>
      <c r="AM64" s="37"/>
      <c r="AN64" s="37"/>
      <c r="AO64" s="37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8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8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8" t="s">
        <v>51</v>
      </c>
      <c r="AI75" s="27"/>
      <c r="AJ75" s="27"/>
      <c r="AK75" s="27"/>
      <c r="AL75" s="27"/>
      <c r="AM75" s="38" t="s">
        <v>52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5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5"/>
    </row>
    <row r="82" spans="1:91" s="1" customFormat="1" ht="24.95" customHeight="1">
      <c r="B82" s="25"/>
      <c r="C82" s="17" t="s">
        <v>55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3"/>
      <c r="C84" s="22" t="s">
        <v>10</v>
      </c>
      <c r="L84" s="3" t="str">
        <f>K5</f>
        <v>1371</v>
      </c>
      <c r="AR84" s="43"/>
    </row>
    <row r="85" spans="1:91" s="4" customFormat="1" ht="36.950000000000003" customHeight="1">
      <c r="B85" s="44"/>
      <c r="C85" s="45" t="s">
        <v>12</v>
      </c>
      <c r="L85" s="171" t="str">
        <f>K6</f>
        <v>Rekonštrukcia  farmy ošípaných Malá Belá - Zmena č.1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4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6" t="str">
        <f>IF(K8="","",K8)</f>
        <v>Malá Belá,k.ú.Okoč, p.č.2781/1,2785/1,2787/1</v>
      </c>
      <c r="AI87" s="22" t="s">
        <v>18</v>
      </c>
      <c r="AM87" s="178" t="str">
        <f>IF(AN8= "","",AN8)</f>
        <v>22. 3. 2022</v>
      </c>
      <c r="AN87" s="178"/>
      <c r="AR87" s="25"/>
    </row>
    <row r="88" spans="1:91" s="1" customFormat="1" ht="6.95" customHeight="1">
      <c r="B88" s="25"/>
      <c r="AR88" s="25"/>
    </row>
    <row r="89" spans="1:91" s="1" customFormat="1" ht="26.45" customHeight="1">
      <c r="B89" s="25"/>
      <c r="C89" s="22" t="s">
        <v>20</v>
      </c>
      <c r="L89" s="3" t="str">
        <f>IF(E11= "","",E11)</f>
        <v>Poľnohospodárske družstvo Kútniky, Kútniky č.640</v>
      </c>
      <c r="AI89" s="22" t="s">
        <v>28</v>
      </c>
      <c r="AM89" s="179" t="str">
        <f>IF(E17="","",E17)</f>
        <v>BUING  s.r.o. , Veľký Meder, Tichá 5</v>
      </c>
      <c r="AN89" s="180"/>
      <c r="AO89" s="180"/>
      <c r="AP89" s="180"/>
      <c r="AR89" s="25"/>
      <c r="AS89" s="181" t="s">
        <v>56</v>
      </c>
      <c r="AT89" s="18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6" customHeight="1">
      <c r="B90" s="25"/>
      <c r="C90" s="22" t="s">
        <v>26</v>
      </c>
      <c r="L90" s="3" t="str">
        <f>IF(E14="","",E14)</f>
        <v xml:space="preserve"> </v>
      </c>
      <c r="AI90" s="22" t="s">
        <v>34</v>
      </c>
      <c r="AM90" s="179" t="str">
        <f>IF(E20="","",E20)</f>
        <v xml:space="preserve"> </v>
      </c>
      <c r="AN90" s="180"/>
      <c r="AO90" s="180"/>
      <c r="AP90" s="180"/>
      <c r="AR90" s="25"/>
      <c r="AS90" s="183"/>
      <c r="AT90" s="184"/>
      <c r="BD90" s="50"/>
    </row>
    <row r="91" spans="1:91" s="1" customFormat="1" ht="10.9" customHeight="1">
      <c r="B91" s="25"/>
      <c r="AR91" s="25"/>
      <c r="AS91" s="183"/>
      <c r="AT91" s="184"/>
      <c r="BD91" s="50"/>
    </row>
    <row r="92" spans="1:91" s="1" customFormat="1" ht="29.25" customHeight="1">
      <c r="B92" s="25"/>
      <c r="C92" s="173" t="s">
        <v>57</v>
      </c>
      <c r="D92" s="174"/>
      <c r="E92" s="174"/>
      <c r="F92" s="174"/>
      <c r="G92" s="174"/>
      <c r="H92" s="51"/>
      <c r="I92" s="175" t="s">
        <v>58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86" t="s">
        <v>59</v>
      </c>
      <c r="AH92" s="174"/>
      <c r="AI92" s="174"/>
      <c r="AJ92" s="174"/>
      <c r="AK92" s="174"/>
      <c r="AL92" s="174"/>
      <c r="AM92" s="174"/>
      <c r="AN92" s="175" t="s">
        <v>60</v>
      </c>
      <c r="AO92" s="174"/>
      <c r="AP92" s="185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</row>
    <row r="93" spans="1:91" s="1" customFormat="1" ht="10.9" customHeight="1">
      <c r="B93" s="25"/>
      <c r="AR93" s="25"/>
      <c r="AS93" s="56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7"/>
      <c r="C94" s="58" t="s">
        <v>74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87">
        <f>ROUND(AG95+AG101+AG107+AG112+AG113+AG116,2)</f>
        <v>1474389.43</v>
      </c>
      <c r="AH94" s="187"/>
      <c r="AI94" s="187"/>
      <c r="AJ94" s="187"/>
      <c r="AK94" s="187"/>
      <c r="AL94" s="187"/>
      <c r="AM94" s="187"/>
      <c r="AN94" s="188">
        <f t="shared" ref="AN94:AN119" si="0">SUM(AG94,AT94)</f>
        <v>1769267.3199999998</v>
      </c>
      <c r="AO94" s="188"/>
      <c r="AP94" s="188"/>
      <c r="AQ94" s="61" t="s">
        <v>1</v>
      </c>
      <c r="AR94" s="57"/>
      <c r="AS94" s="62">
        <f>ROUND(AS95+AS101+AS107+AS112+AS113+AS116,2)</f>
        <v>0</v>
      </c>
      <c r="AT94" s="63">
        <f t="shared" ref="AT94:AT119" si="1">ROUND(SUM(AV94:AW94),2)</f>
        <v>294877.89</v>
      </c>
      <c r="AU94" s="64">
        <f>ROUND(AU95+AU101+AU107+AU112+AU113+AU116,5)</f>
        <v>15906.59238</v>
      </c>
      <c r="AV94" s="63">
        <f>ROUND(AZ94*L29,2)</f>
        <v>0</v>
      </c>
      <c r="AW94" s="63">
        <f>ROUND(BA94*L30,2)</f>
        <v>294877.89</v>
      </c>
      <c r="AX94" s="63">
        <f>ROUND(BB94*L29,2)</f>
        <v>0</v>
      </c>
      <c r="AY94" s="63">
        <f>ROUND(BC94*L30,2)</f>
        <v>0</v>
      </c>
      <c r="AZ94" s="63">
        <f>ROUND(AZ95+AZ101+AZ107+AZ112+AZ113+AZ116,2)</f>
        <v>0</v>
      </c>
      <c r="BA94" s="63">
        <f>ROUND(BA95+BA101+BA107+BA112+BA113+BA116,2)</f>
        <v>1474389.43</v>
      </c>
      <c r="BB94" s="63">
        <f>ROUND(BB95+BB101+BB107+BB112+BB113+BB116,2)</f>
        <v>0</v>
      </c>
      <c r="BC94" s="63">
        <f>ROUND(BC95+BC101+BC107+BC112+BC113+BC116,2)</f>
        <v>0</v>
      </c>
      <c r="BD94" s="65">
        <f>ROUND(BD95+BD101+BD107+BD112+BD113+BD116,2)</f>
        <v>0</v>
      </c>
      <c r="BS94" s="66" t="s">
        <v>75</v>
      </c>
      <c r="BT94" s="66" t="s">
        <v>76</v>
      </c>
      <c r="BU94" s="67" t="s">
        <v>77</v>
      </c>
      <c r="BV94" s="66" t="s">
        <v>78</v>
      </c>
      <c r="BW94" s="66" t="s">
        <v>5</v>
      </c>
      <c r="BX94" s="66" t="s">
        <v>79</v>
      </c>
      <c r="CL94" s="66" t="s">
        <v>1</v>
      </c>
    </row>
    <row r="95" spans="1:91" s="6" customFormat="1" ht="24.6" customHeight="1">
      <c r="B95" s="68"/>
      <c r="C95" s="69"/>
      <c r="D95" s="164" t="s">
        <v>80</v>
      </c>
      <c r="E95" s="164"/>
      <c r="F95" s="164"/>
      <c r="G95" s="164"/>
      <c r="H95" s="164"/>
      <c r="I95" s="70"/>
      <c r="J95" s="164" t="s">
        <v>81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5">
        <f>ROUND(SUM(AG96:AG100),2)</f>
        <v>521102.05</v>
      </c>
      <c r="AH95" s="166"/>
      <c r="AI95" s="166"/>
      <c r="AJ95" s="166"/>
      <c r="AK95" s="166"/>
      <c r="AL95" s="166"/>
      <c r="AM95" s="166"/>
      <c r="AN95" s="167">
        <f t="shared" si="0"/>
        <v>625322.46</v>
      </c>
      <c r="AO95" s="166"/>
      <c r="AP95" s="166"/>
      <c r="AQ95" s="71" t="s">
        <v>82</v>
      </c>
      <c r="AR95" s="68"/>
      <c r="AS95" s="72">
        <f>ROUND(SUM(AS96:AS100),2)</f>
        <v>0</v>
      </c>
      <c r="AT95" s="73">
        <f t="shared" si="1"/>
        <v>104220.41</v>
      </c>
      <c r="AU95" s="74">
        <f>ROUND(SUM(AU96:AU100),5)</f>
        <v>4788.90175</v>
      </c>
      <c r="AV95" s="73">
        <f>ROUND(AZ95*L29,2)</f>
        <v>0</v>
      </c>
      <c r="AW95" s="73">
        <f>ROUND(BA95*L30,2)</f>
        <v>104220.41</v>
      </c>
      <c r="AX95" s="73">
        <f>ROUND(BB95*L29,2)</f>
        <v>0</v>
      </c>
      <c r="AY95" s="73">
        <f>ROUND(BC95*L30,2)</f>
        <v>0</v>
      </c>
      <c r="AZ95" s="73">
        <f>ROUND(SUM(AZ96:AZ100),2)</f>
        <v>0</v>
      </c>
      <c r="BA95" s="73">
        <f>ROUND(SUM(BA96:BA100),2)</f>
        <v>521102.05</v>
      </c>
      <c r="BB95" s="73">
        <f>ROUND(SUM(BB96:BB100),2)</f>
        <v>0</v>
      </c>
      <c r="BC95" s="73">
        <f>ROUND(SUM(BC96:BC100),2)</f>
        <v>0</v>
      </c>
      <c r="BD95" s="75">
        <f>ROUND(SUM(BD96:BD100),2)</f>
        <v>0</v>
      </c>
      <c r="BS95" s="76" t="s">
        <v>75</v>
      </c>
      <c r="BT95" s="76" t="s">
        <v>83</v>
      </c>
      <c r="BU95" s="76" t="s">
        <v>77</v>
      </c>
      <c r="BV95" s="76" t="s">
        <v>78</v>
      </c>
      <c r="BW95" s="76" t="s">
        <v>84</v>
      </c>
      <c r="BX95" s="76" t="s">
        <v>5</v>
      </c>
      <c r="CL95" s="76" t="s">
        <v>1</v>
      </c>
      <c r="CM95" s="76" t="s">
        <v>76</v>
      </c>
    </row>
    <row r="96" spans="1:91" s="3" customFormat="1" ht="14.45" customHeight="1">
      <c r="A96" s="77" t="s">
        <v>85</v>
      </c>
      <c r="B96" s="43"/>
      <c r="C96" s="9"/>
      <c r="D96" s="9"/>
      <c r="E96" s="163" t="s">
        <v>86</v>
      </c>
      <c r="F96" s="163"/>
      <c r="G96" s="163"/>
      <c r="H96" s="163"/>
      <c r="I96" s="163"/>
      <c r="J96" s="9"/>
      <c r="K96" s="163" t="s">
        <v>87</v>
      </c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8">
        <f>'1371-1-1 - Maštal pre oší...'!J32</f>
        <v>304375.09000000003</v>
      </c>
      <c r="AH96" s="169"/>
      <c r="AI96" s="169"/>
      <c r="AJ96" s="169"/>
      <c r="AK96" s="169"/>
      <c r="AL96" s="169"/>
      <c r="AM96" s="169"/>
      <c r="AN96" s="168">
        <f t="shared" si="0"/>
        <v>365250.11000000004</v>
      </c>
      <c r="AO96" s="169"/>
      <c r="AP96" s="169"/>
      <c r="AQ96" s="78" t="s">
        <v>88</v>
      </c>
      <c r="AR96" s="43"/>
      <c r="AS96" s="79">
        <v>0</v>
      </c>
      <c r="AT96" s="80">
        <f t="shared" si="1"/>
        <v>60875.02</v>
      </c>
      <c r="AU96" s="81">
        <f>'1371-1-1 - Maštal pre oší...'!P135</f>
        <v>4071.9284128799995</v>
      </c>
      <c r="AV96" s="80">
        <f>'1371-1-1 - Maštal pre oší...'!J35</f>
        <v>0</v>
      </c>
      <c r="AW96" s="80">
        <f>'1371-1-1 - Maštal pre oší...'!J36</f>
        <v>60875.02</v>
      </c>
      <c r="AX96" s="80">
        <f>'1371-1-1 - Maštal pre oší...'!J37</f>
        <v>0</v>
      </c>
      <c r="AY96" s="80">
        <f>'1371-1-1 - Maštal pre oší...'!J38</f>
        <v>0</v>
      </c>
      <c r="AZ96" s="80">
        <f>'1371-1-1 - Maštal pre oší...'!F35</f>
        <v>0</v>
      </c>
      <c r="BA96" s="80">
        <f>'1371-1-1 - Maštal pre oší...'!F36</f>
        <v>304375.09000000003</v>
      </c>
      <c r="BB96" s="80">
        <f>'1371-1-1 - Maštal pre oší...'!F37</f>
        <v>0</v>
      </c>
      <c r="BC96" s="80">
        <f>'1371-1-1 - Maštal pre oší...'!F38</f>
        <v>0</v>
      </c>
      <c r="BD96" s="82">
        <f>'1371-1-1 - Maštal pre oší...'!F39</f>
        <v>0</v>
      </c>
      <c r="BT96" s="20" t="s">
        <v>89</v>
      </c>
      <c r="BV96" s="20" t="s">
        <v>78</v>
      </c>
      <c r="BW96" s="20" t="s">
        <v>90</v>
      </c>
      <c r="BX96" s="20" t="s">
        <v>84</v>
      </c>
      <c r="CL96" s="20" t="s">
        <v>1</v>
      </c>
    </row>
    <row r="97" spans="1:91" s="3" customFormat="1" ht="14.45" customHeight="1">
      <c r="A97" s="77" t="s">
        <v>85</v>
      </c>
      <c r="B97" s="43"/>
      <c r="C97" s="9"/>
      <c r="D97" s="9"/>
      <c r="E97" s="163" t="s">
        <v>91</v>
      </c>
      <c r="F97" s="163"/>
      <c r="G97" s="163"/>
      <c r="H97" s="163"/>
      <c r="I97" s="163"/>
      <c r="J97" s="9"/>
      <c r="K97" s="163" t="s">
        <v>92</v>
      </c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68">
        <f>'1371-1-2 - Spojovacia chodba'!J32</f>
        <v>39932.97</v>
      </c>
      <c r="AH97" s="169"/>
      <c r="AI97" s="169"/>
      <c r="AJ97" s="169"/>
      <c r="AK97" s="169"/>
      <c r="AL97" s="169"/>
      <c r="AM97" s="169"/>
      <c r="AN97" s="168">
        <f t="shared" si="0"/>
        <v>47919.56</v>
      </c>
      <c r="AO97" s="169"/>
      <c r="AP97" s="169"/>
      <c r="AQ97" s="78" t="s">
        <v>88</v>
      </c>
      <c r="AR97" s="43"/>
      <c r="AS97" s="79">
        <v>0</v>
      </c>
      <c r="AT97" s="80">
        <f t="shared" si="1"/>
        <v>7986.59</v>
      </c>
      <c r="AU97" s="81">
        <f>'1371-1-2 - Spojovacia chodba'!P131</f>
        <v>692.66583218000005</v>
      </c>
      <c r="AV97" s="80">
        <f>'1371-1-2 - Spojovacia chodba'!J35</f>
        <v>0</v>
      </c>
      <c r="AW97" s="80">
        <f>'1371-1-2 - Spojovacia chodba'!J36</f>
        <v>7986.59</v>
      </c>
      <c r="AX97" s="80">
        <f>'1371-1-2 - Spojovacia chodba'!J37</f>
        <v>0</v>
      </c>
      <c r="AY97" s="80">
        <f>'1371-1-2 - Spojovacia chodba'!J38</f>
        <v>0</v>
      </c>
      <c r="AZ97" s="80">
        <f>'1371-1-2 - Spojovacia chodba'!F35</f>
        <v>0</v>
      </c>
      <c r="BA97" s="80">
        <f>'1371-1-2 - Spojovacia chodba'!F36</f>
        <v>39932.97</v>
      </c>
      <c r="BB97" s="80">
        <f>'1371-1-2 - Spojovacia chodba'!F37</f>
        <v>0</v>
      </c>
      <c r="BC97" s="80">
        <f>'1371-1-2 - Spojovacia chodba'!F38</f>
        <v>0</v>
      </c>
      <c r="BD97" s="82">
        <f>'1371-1-2 - Spojovacia chodba'!F39</f>
        <v>0</v>
      </c>
      <c r="BT97" s="20" t="s">
        <v>89</v>
      </c>
      <c r="BV97" s="20" t="s">
        <v>78</v>
      </c>
      <c r="BW97" s="20" t="s">
        <v>93</v>
      </c>
      <c r="BX97" s="20" t="s">
        <v>84</v>
      </c>
      <c r="CL97" s="20" t="s">
        <v>1</v>
      </c>
    </row>
    <row r="98" spans="1:91" s="3" customFormat="1" ht="14.45" customHeight="1">
      <c r="A98" s="77" t="s">
        <v>85</v>
      </c>
      <c r="B98" s="43"/>
      <c r="C98" s="9"/>
      <c r="D98" s="9"/>
      <c r="E98" s="163" t="s">
        <v>94</v>
      </c>
      <c r="F98" s="163"/>
      <c r="G98" s="163"/>
      <c r="H98" s="163"/>
      <c r="I98" s="163"/>
      <c r="J98" s="9"/>
      <c r="K98" s="163" t="s">
        <v>95</v>
      </c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8">
        <f>'1371-1-3 - Zdravotechnika'!J32</f>
        <v>23033.85</v>
      </c>
      <c r="AH98" s="169"/>
      <c r="AI98" s="169"/>
      <c r="AJ98" s="169"/>
      <c r="AK98" s="169"/>
      <c r="AL98" s="169"/>
      <c r="AM98" s="169"/>
      <c r="AN98" s="168">
        <f t="shared" si="0"/>
        <v>27640.62</v>
      </c>
      <c r="AO98" s="169"/>
      <c r="AP98" s="169"/>
      <c r="AQ98" s="78" t="s">
        <v>88</v>
      </c>
      <c r="AR98" s="43"/>
      <c r="AS98" s="79">
        <v>0</v>
      </c>
      <c r="AT98" s="80">
        <f t="shared" si="1"/>
        <v>4606.7700000000004</v>
      </c>
      <c r="AU98" s="81">
        <f>'1371-1-3 - Zdravotechnika'!P126</f>
        <v>24.307500000000001</v>
      </c>
      <c r="AV98" s="80">
        <f>'1371-1-3 - Zdravotechnika'!J35</f>
        <v>0</v>
      </c>
      <c r="AW98" s="80">
        <f>'1371-1-3 - Zdravotechnika'!J36</f>
        <v>4606.7700000000004</v>
      </c>
      <c r="AX98" s="80">
        <f>'1371-1-3 - Zdravotechnika'!J37</f>
        <v>0</v>
      </c>
      <c r="AY98" s="80">
        <f>'1371-1-3 - Zdravotechnika'!J38</f>
        <v>0</v>
      </c>
      <c r="AZ98" s="80">
        <f>'1371-1-3 - Zdravotechnika'!F35</f>
        <v>0</v>
      </c>
      <c r="BA98" s="80">
        <f>'1371-1-3 - Zdravotechnika'!F36</f>
        <v>23033.85</v>
      </c>
      <c r="BB98" s="80">
        <f>'1371-1-3 - Zdravotechnika'!F37</f>
        <v>0</v>
      </c>
      <c r="BC98" s="80">
        <f>'1371-1-3 - Zdravotechnika'!F38</f>
        <v>0</v>
      </c>
      <c r="BD98" s="82">
        <f>'1371-1-3 - Zdravotechnika'!F39</f>
        <v>0</v>
      </c>
      <c r="BT98" s="20" t="s">
        <v>89</v>
      </c>
      <c r="BV98" s="20" t="s">
        <v>78</v>
      </c>
      <c r="BW98" s="20" t="s">
        <v>96</v>
      </c>
      <c r="BX98" s="20" t="s">
        <v>84</v>
      </c>
      <c r="CL98" s="20" t="s">
        <v>1</v>
      </c>
    </row>
    <row r="99" spans="1:91" s="3" customFormat="1" ht="14.45" customHeight="1">
      <c r="A99" s="77" t="s">
        <v>85</v>
      </c>
      <c r="B99" s="43"/>
      <c r="C99" s="9"/>
      <c r="D99" s="9"/>
      <c r="E99" s="163" t="s">
        <v>97</v>
      </c>
      <c r="F99" s="163"/>
      <c r="G99" s="163"/>
      <c r="H99" s="163"/>
      <c r="I99" s="163"/>
      <c r="J99" s="9"/>
      <c r="K99" s="163" t="s">
        <v>98</v>
      </c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68">
        <f>'1371-1-4 - Elektroinštalácia'!J32</f>
        <v>8842.65</v>
      </c>
      <c r="AH99" s="169"/>
      <c r="AI99" s="169"/>
      <c r="AJ99" s="169"/>
      <c r="AK99" s="169"/>
      <c r="AL99" s="169"/>
      <c r="AM99" s="169"/>
      <c r="AN99" s="168">
        <f t="shared" si="0"/>
        <v>10611.18</v>
      </c>
      <c r="AO99" s="169"/>
      <c r="AP99" s="169"/>
      <c r="AQ99" s="78" t="s">
        <v>88</v>
      </c>
      <c r="AR99" s="43"/>
      <c r="AS99" s="79">
        <v>0</v>
      </c>
      <c r="AT99" s="80">
        <f t="shared" si="1"/>
        <v>1768.53</v>
      </c>
      <c r="AU99" s="81">
        <f>'1371-1-4 - Elektroinštalácia'!P123</f>
        <v>0</v>
      </c>
      <c r="AV99" s="80">
        <f>'1371-1-4 - Elektroinštalácia'!J35</f>
        <v>0</v>
      </c>
      <c r="AW99" s="80">
        <f>'1371-1-4 - Elektroinštalácia'!J36</f>
        <v>1768.53</v>
      </c>
      <c r="AX99" s="80">
        <f>'1371-1-4 - Elektroinštalácia'!J37</f>
        <v>0</v>
      </c>
      <c r="AY99" s="80">
        <f>'1371-1-4 - Elektroinštalácia'!J38</f>
        <v>0</v>
      </c>
      <c r="AZ99" s="80">
        <f>'1371-1-4 - Elektroinštalácia'!F35</f>
        <v>0</v>
      </c>
      <c r="BA99" s="80">
        <f>'1371-1-4 - Elektroinštalácia'!F36</f>
        <v>8842.65</v>
      </c>
      <c r="BB99" s="80">
        <f>'1371-1-4 - Elektroinštalácia'!F37</f>
        <v>0</v>
      </c>
      <c r="BC99" s="80">
        <f>'1371-1-4 - Elektroinštalácia'!F38</f>
        <v>0</v>
      </c>
      <c r="BD99" s="82">
        <f>'1371-1-4 - Elektroinštalácia'!F39</f>
        <v>0</v>
      </c>
      <c r="BT99" s="20" t="s">
        <v>89</v>
      </c>
      <c r="BV99" s="20" t="s">
        <v>78</v>
      </c>
      <c r="BW99" s="20" t="s">
        <v>99</v>
      </c>
      <c r="BX99" s="20" t="s">
        <v>84</v>
      </c>
      <c r="CL99" s="20" t="s">
        <v>1</v>
      </c>
    </row>
    <row r="100" spans="1:91" s="3" customFormat="1" ht="14.45" customHeight="1">
      <c r="A100" s="77" t="s">
        <v>85</v>
      </c>
      <c r="B100" s="43"/>
      <c r="C100" s="9"/>
      <c r="D100" s="9"/>
      <c r="E100" s="163" t="s">
        <v>100</v>
      </c>
      <c r="F100" s="163"/>
      <c r="G100" s="163"/>
      <c r="H100" s="163"/>
      <c r="I100" s="163"/>
      <c r="J100" s="9"/>
      <c r="K100" s="163" t="s">
        <v>101</v>
      </c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8">
        <f>'1371-1-5 - Technológia'!J32</f>
        <v>144917.49</v>
      </c>
      <c r="AH100" s="169"/>
      <c r="AI100" s="169"/>
      <c r="AJ100" s="169"/>
      <c r="AK100" s="169"/>
      <c r="AL100" s="169"/>
      <c r="AM100" s="169"/>
      <c r="AN100" s="168">
        <f t="shared" si="0"/>
        <v>173900.99</v>
      </c>
      <c r="AO100" s="169"/>
      <c r="AP100" s="169"/>
      <c r="AQ100" s="78" t="s">
        <v>88</v>
      </c>
      <c r="AR100" s="43"/>
      <c r="AS100" s="79">
        <v>0</v>
      </c>
      <c r="AT100" s="80">
        <f t="shared" si="1"/>
        <v>28983.5</v>
      </c>
      <c r="AU100" s="81">
        <f>'1371-1-5 - Technológia'!P122</f>
        <v>0</v>
      </c>
      <c r="AV100" s="80">
        <f>'1371-1-5 - Technológia'!J35</f>
        <v>0</v>
      </c>
      <c r="AW100" s="80">
        <f>'1371-1-5 - Technológia'!J36</f>
        <v>28983.5</v>
      </c>
      <c r="AX100" s="80">
        <f>'1371-1-5 - Technológia'!J37</f>
        <v>0</v>
      </c>
      <c r="AY100" s="80">
        <f>'1371-1-5 - Technológia'!J38</f>
        <v>0</v>
      </c>
      <c r="AZ100" s="80">
        <f>'1371-1-5 - Technológia'!F35</f>
        <v>0</v>
      </c>
      <c r="BA100" s="80">
        <f>'1371-1-5 - Technológia'!F36</f>
        <v>144917.49</v>
      </c>
      <c r="BB100" s="80">
        <f>'1371-1-5 - Technológia'!F37</f>
        <v>0</v>
      </c>
      <c r="BC100" s="80">
        <f>'1371-1-5 - Technológia'!F38</f>
        <v>0</v>
      </c>
      <c r="BD100" s="82">
        <f>'1371-1-5 - Technológia'!F39</f>
        <v>0</v>
      </c>
      <c r="BT100" s="20" t="s">
        <v>89</v>
      </c>
      <c r="BV100" s="20" t="s">
        <v>78</v>
      </c>
      <c r="BW100" s="20" t="s">
        <v>102</v>
      </c>
      <c r="BX100" s="20" t="s">
        <v>84</v>
      </c>
      <c r="CL100" s="20" t="s">
        <v>1</v>
      </c>
    </row>
    <row r="101" spans="1:91" s="6" customFormat="1" ht="24.6" customHeight="1">
      <c r="B101" s="68"/>
      <c r="C101" s="69"/>
      <c r="D101" s="164" t="s">
        <v>103</v>
      </c>
      <c r="E101" s="164"/>
      <c r="F101" s="164"/>
      <c r="G101" s="164"/>
      <c r="H101" s="164"/>
      <c r="I101" s="70"/>
      <c r="J101" s="164" t="s">
        <v>104</v>
      </c>
      <c r="K101" s="164"/>
      <c r="L101" s="164"/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5">
        <f>ROUND(SUM(AG102:AG106),2)</f>
        <v>499769.49</v>
      </c>
      <c r="AH101" s="166"/>
      <c r="AI101" s="166"/>
      <c r="AJ101" s="166"/>
      <c r="AK101" s="166"/>
      <c r="AL101" s="166"/>
      <c r="AM101" s="166"/>
      <c r="AN101" s="167">
        <f t="shared" si="0"/>
        <v>599723.39</v>
      </c>
      <c r="AO101" s="166"/>
      <c r="AP101" s="166"/>
      <c r="AQ101" s="71" t="s">
        <v>82</v>
      </c>
      <c r="AR101" s="68"/>
      <c r="AS101" s="72">
        <f>ROUND(SUM(AS102:AS106),2)</f>
        <v>0</v>
      </c>
      <c r="AT101" s="73">
        <f t="shared" si="1"/>
        <v>99953.9</v>
      </c>
      <c r="AU101" s="74">
        <f>ROUND(SUM(AU102:AU106),5)</f>
        <v>4422.3388800000002</v>
      </c>
      <c r="AV101" s="73">
        <f>ROUND(AZ101*L29,2)</f>
        <v>0</v>
      </c>
      <c r="AW101" s="73">
        <f>ROUND(BA101*L30,2)</f>
        <v>99953.9</v>
      </c>
      <c r="AX101" s="73">
        <f>ROUND(BB101*L29,2)</f>
        <v>0</v>
      </c>
      <c r="AY101" s="73">
        <f>ROUND(BC101*L30,2)</f>
        <v>0</v>
      </c>
      <c r="AZ101" s="73">
        <f>ROUND(SUM(AZ102:AZ106),2)</f>
        <v>0</v>
      </c>
      <c r="BA101" s="73">
        <f>ROUND(SUM(BA102:BA106),2)</f>
        <v>499769.49</v>
      </c>
      <c r="BB101" s="73">
        <f>ROUND(SUM(BB102:BB106),2)</f>
        <v>0</v>
      </c>
      <c r="BC101" s="73">
        <f>ROUND(SUM(BC102:BC106),2)</f>
        <v>0</v>
      </c>
      <c r="BD101" s="75">
        <f>ROUND(SUM(BD102:BD106),2)</f>
        <v>0</v>
      </c>
      <c r="BS101" s="76" t="s">
        <v>75</v>
      </c>
      <c r="BT101" s="76" t="s">
        <v>83</v>
      </c>
      <c r="BU101" s="76" t="s">
        <v>77</v>
      </c>
      <c r="BV101" s="76" t="s">
        <v>78</v>
      </c>
      <c r="BW101" s="76" t="s">
        <v>105</v>
      </c>
      <c r="BX101" s="76" t="s">
        <v>5</v>
      </c>
      <c r="CL101" s="76" t="s">
        <v>1</v>
      </c>
      <c r="CM101" s="76" t="s">
        <v>76</v>
      </c>
    </row>
    <row r="102" spans="1:91" s="3" customFormat="1" ht="14.45" customHeight="1">
      <c r="A102" s="77" t="s">
        <v>85</v>
      </c>
      <c r="B102" s="43"/>
      <c r="C102" s="9"/>
      <c r="D102" s="9"/>
      <c r="E102" s="163" t="s">
        <v>106</v>
      </c>
      <c r="F102" s="163"/>
      <c r="G102" s="163"/>
      <c r="H102" s="163"/>
      <c r="I102" s="163"/>
      <c r="J102" s="9"/>
      <c r="K102" s="163" t="s">
        <v>107</v>
      </c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8">
        <f>'1371-2-1 - Maštal pre oší...'!J32</f>
        <v>304375.09000000003</v>
      </c>
      <c r="AH102" s="169"/>
      <c r="AI102" s="169"/>
      <c r="AJ102" s="169"/>
      <c r="AK102" s="169"/>
      <c r="AL102" s="169"/>
      <c r="AM102" s="169"/>
      <c r="AN102" s="168">
        <f t="shared" si="0"/>
        <v>365250.11000000004</v>
      </c>
      <c r="AO102" s="169"/>
      <c r="AP102" s="169"/>
      <c r="AQ102" s="78" t="s">
        <v>88</v>
      </c>
      <c r="AR102" s="43"/>
      <c r="AS102" s="79">
        <v>0</v>
      </c>
      <c r="AT102" s="80">
        <f t="shared" si="1"/>
        <v>60875.02</v>
      </c>
      <c r="AU102" s="81">
        <f>'1371-2-1 - Maštal pre oší...'!P135</f>
        <v>4071.9284128799995</v>
      </c>
      <c r="AV102" s="80">
        <f>'1371-2-1 - Maštal pre oší...'!J35</f>
        <v>0</v>
      </c>
      <c r="AW102" s="80">
        <f>'1371-2-1 - Maštal pre oší...'!J36</f>
        <v>60875.02</v>
      </c>
      <c r="AX102" s="80">
        <f>'1371-2-1 - Maštal pre oší...'!J37</f>
        <v>0</v>
      </c>
      <c r="AY102" s="80">
        <f>'1371-2-1 - Maštal pre oší...'!J38</f>
        <v>0</v>
      </c>
      <c r="AZ102" s="80">
        <f>'1371-2-1 - Maštal pre oší...'!F35</f>
        <v>0</v>
      </c>
      <c r="BA102" s="80">
        <f>'1371-2-1 - Maštal pre oší...'!F36</f>
        <v>304375.09000000003</v>
      </c>
      <c r="BB102" s="80">
        <f>'1371-2-1 - Maštal pre oší...'!F37</f>
        <v>0</v>
      </c>
      <c r="BC102" s="80">
        <f>'1371-2-1 - Maštal pre oší...'!F38</f>
        <v>0</v>
      </c>
      <c r="BD102" s="82">
        <f>'1371-2-1 - Maštal pre oší...'!F39</f>
        <v>0</v>
      </c>
      <c r="BT102" s="20" t="s">
        <v>89</v>
      </c>
      <c r="BV102" s="20" t="s">
        <v>78</v>
      </c>
      <c r="BW102" s="20" t="s">
        <v>108</v>
      </c>
      <c r="BX102" s="20" t="s">
        <v>105</v>
      </c>
      <c r="CL102" s="20" t="s">
        <v>1</v>
      </c>
    </row>
    <row r="103" spans="1:91" s="3" customFormat="1" ht="14.45" customHeight="1">
      <c r="A103" s="77" t="s">
        <v>85</v>
      </c>
      <c r="B103" s="43"/>
      <c r="C103" s="9"/>
      <c r="D103" s="9"/>
      <c r="E103" s="163" t="s">
        <v>109</v>
      </c>
      <c r="F103" s="163"/>
      <c r="G103" s="163"/>
      <c r="H103" s="163"/>
      <c r="I103" s="163"/>
      <c r="J103" s="9"/>
      <c r="K103" s="163" t="s">
        <v>92</v>
      </c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8">
        <f>'1371-2-2 - Spojovacia chodba'!J32</f>
        <v>18814.91</v>
      </c>
      <c r="AH103" s="169"/>
      <c r="AI103" s="169"/>
      <c r="AJ103" s="169"/>
      <c r="AK103" s="169"/>
      <c r="AL103" s="169"/>
      <c r="AM103" s="169"/>
      <c r="AN103" s="168">
        <f t="shared" si="0"/>
        <v>22577.89</v>
      </c>
      <c r="AO103" s="169"/>
      <c r="AP103" s="169"/>
      <c r="AQ103" s="78" t="s">
        <v>88</v>
      </c>
      <c r="AR103" s="43"/>
      <c r="AS103" s="79">
        <v>0</v>
      </c>
      <c r="AT103" s="80">
        <f t="shared" si="1"/>
        <v>3762.98</v>
      </c>
      <c r="AU103" s="81">
        <f>'1371-2-2 - Spojovacia chodba'!P131</f>
        <v>326.10296731999995</v>
      </c>
      <c r="AV103" s="80">
        <f>'1371-2-2 - Spojovacia chodba'!J35</f>
        <v>0</v>
      </c>
      <c r="AW103" s="80">
        <f>'1371-2-2 - Spojovacia chodba'!J36</f>
        <v>3762.98</v>
      </c>
      <c r="AX103" s="80">
        <f>'1371-2-2 - Spojovacia chodba'!J37</f>
        <v>0</v>
      </c>
      <c r="AY103" s="80">
        <f>'1371-2-2 - Spojovacia chodba'!J38</f>
        <v>0</v>
      </c>
      <c r="AZ103" s="80">
        <f>'1371-2-2 - Spojovacia chodba'!F35</f>
        <v>0</v>
      </c>
      <c r="BA103" s="80">
        <f>'1371-2-2 - Spojovacia chodba'!F36</f>
        <v>18814.91</v>
      </c>
      <c r="BB103" s="80">
        <f>'1371-2-2 - Spojovacia chodba'!F37</f>
        <v>0</v>
      </c>
      <c r="BC103" s="80">
        <f>'1371-2-2 - Spojovacia chodba'!F38</f>
        <v>0</v>
      </c>
      <c r="BD103" s="82">
        <f>'1371-2-2 - Spojovacia chodba'!F39</f>
        <v>0</v>
      </c>
      <c r="BT103" s="20" t="s">
        <v>89</v>
      </c>
      <c r="BV103" s="20" t="s">
        <v>78</v>
      </c>
      <c r="BW103" s="20" t="s">
        <v>110</v>
      </c>
      <c r="BX103" s="20" t="s">
        <v>105</v>
      </c>
      <c r="CL103" s="20" t="s">
        <v>1</v>
      </c>
    </row>
    <row r="104" spans="1:91" s="3" customFormat="1" ht="14.45" customHeight="1">
      <c r="A104" s="77" t="s">
        <v>85</v>
      </c>
      <c r="B104" s="43"/>
      <c r="C104" s="9"/>
      <c r="D104" s="9"/>
      <c r="E104" s="163" t="s">
        <v>111</v>
      </c>
      <c r="F104" s="163"/>
      <c r="G104" s="163"/>
      <c r="H104" s="163"/>
      <c r="I104" s="163"/>
      <c r="J104" s="9"/>
      <c r="K104" s="163" t="s">
        <v>95</v>
      </c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8">
        <f>'1371-2-3 - Zdravotechnika'!J32</f>
        <v>23033.85</v>
      </c>
      <c r="AH104" s="169"/>
      <c r="AI104" s="169"/>
      <c r="AJ104" s="169"/>
      <c r="AK104" s="169"/>
      <c r="AL104" s="169"/>
      <c r="AM104" s="169"/>
      <c r="AN104" s="168">
        <f t="shared" si="0"/>
        <v>27640.62</v>
      </c>
      <c r="AO104" s="169"/>
      <c r="AP104" s="169"/>
      <c r="AQ104" s="78" t="s">
        <v>88</v>
      </c>
      <c r="AR104" s="43"/>
      <c r="AS104" s="79">
        <v>0</v>
      </c>
      <c r="AT104" s="80">
        <f t="shared" si="1"/>
        <v>4606.7700000000004</v>
      </c>
      <c r="AU104" s="81">
        <f>'1371-2-3 - Zdravotechnika'!P126</f>
        <v>24.307500000000001</v>
      </c>
      <c r="AV104" s="80">
        <f>'1371-2-3 - Zdravotechnika'!J35</f>
        <v>0</v>
      </c>
      <c r="AW104" s="80">
        <f>'1371-2-3 - Zdravotechnika'!J36</f>
        <v>4606.7700000000004</v>
      </c>
      <c r="AX104" s="80">
        <f>'1371-2-3 - Zdravotechnika'!J37</f>
        <v>0</v>
      </c>
      <c r="AY104" s="80">
        <f>'1371-2-3 - Zdravotechnika'!J38</f>
        <v>0</v>
      </c>
      <c r="AZ104" s="80">
        <f>'1371-2-3 - Zdravotechnika'!F35</f>
        <v>0</v>
      </c>
      <c r="BA104" s="80">
        <f>'1371-2-3 - Zdravotechnika'!F36</f>
        <v>23033.85</v>
      </c>
      <c r="BB104" s="80">
        <f>'1371-2-3 - Zdravotechnika'!F37</f>
        <v>0</v>
      </c>
      <c r="BC104" s="80">
        <f>'1371-2-3 - Zdravotechnika'!F38</f>
        <v>0</v>
      </c>
      <c r="BD104" s="82">
        <f>'1371-2-3 - Zdravotechnika'!F39</f>
        <v>0</v>
      </c>
      <c r="BT104" s="20" t="s">
        <v>89</v>
      </c>
      <c r="BV104" s="20" t="s">
        <v>78</v>
      </c>
      <c r="BW104" s="20" t="s">
        <v>112</v>
      </c>
      <c r="BX104" s="20" t="s">
        <v>105</v>
      </c>
      <c r="CL104" s="20" t="s">
        <v>1</v>
      </c>
    </row>
    <row r="105" spans="1:91" s="3" customFormat="1" ht="14.45" customHeight="1">
      <c r="A105" s="77" t="s">
        <v>85</v>
      </c>
      <c r="B105" s="43"/>
      <c r="C105" s="9"/>
      <c r="D105" s="9"/>
      <c r="E105" s="163" t="s">
        <v>113</v>
      </c>
      <c r="F105" s="163"/>
      <c r="G105" s="163"/>
      <c r="H105" s="163"/>
      <c r="I105" s="163"/>
      <c r="J105" s="9"/>
      <c r="K105" s="163" t="s">
        <v>98</v>
      </c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8">
        <f>'1371-2-4 - Elektroinštalácia'!J32</f>
        <v>8628.15</v>
      </c>
      <c r="AH105" s="169"/>
      <c r="AI105" s="169"/>
      <c r="AJ105" s="169"/>
      <c r="AK105" s="169"/>
      <c r="AL105" s="169"/>
      <c r="AM105" s="169"/>
      <c r="AN105" s="168">
        <f t="shared" si="0"/>
        <v>10353.779999999999</v>
      </c>
      <c r="AO105" s="169"/>
      <c r="AP105" s="169"/>
      <c r="AQ105" s="78" t="s">
        <v>88</v>
      </c>
      <c r="AR105" s="43"/>
      <c r="AS105" s="79">
        <v>0</v>
      </c>
      <c r="AT105" s="80">
        <f t="shared" si="1"/>
        <v>1725.63</v>
      </c>
      <c r="AU105" s="81">
        <f>'1371-2-4 - Elektroinštalácia'!P123</f>
        <v>0</v>
      </c>
      <c r="AV105" s="80">
        <f>'1371-2-4 - Elektroinštalácia'!J35</f>
        <v>0</v>
      </c>
      <c r="AW105" s="80">
        <f>'1371-2-4 - Elektroinštalácia'!J36</f>
        <v>1725.63</v>
      </c>
      <c r="AX105" s="80">
        <f>'1371-2-4 - Elektroinštalácia'!J37</f>
        <v>0</v>
      </c>
      <c r="AY105" s="80">
        <f>'1371-2-4 - Elektroinštalácia'!J38</f>
        <v>0</v>
      </c>
      <c r="AZ105" s="80">
        <f>'1371-2-4 - Elektroinštalácia'!F35</f>
        <v>0</v>
      </c>
      <c r="BA105" s="80">
        <f>'1371-2-4 - Elektroinštalácia'!F36</f>
        <v>8628.15</v>
      </c>
      <c r="BB105" s="80">
        <f>'1371-2-4 - Elektroinštalácia'!F37</f>
        <v>0</v>
      </c>
      <c r="BC105" s="80">
        <f>'1371-2-4 - Elektroinštalácia'!F38</f>
        <v>0</v>
      </c>
      <c r="BD105" s="82">
        <f>'1371-2-4 - Elektroinštalácia'!F39</f>
        <v>0</v>
      </c>
      <c r="BT105" s="20" t="s">
        <v>89</v>
      </c>
      <c r="BV105" s="20" t="s">
        <v>78</v>
      </c>
      <c r="BW105" s="20" t="s">
        <v>114</v>
      </c>
      <c r="BX105" s="20" t="s">
        <v>105</v>
      </c>
      <c r="CL105" s="20" t="s">
        <v>1</v>
      </c>
    </row>
    <row r="106" spans="1:91" s="3" customFormat="1" ht="14.45" customHeight="1">
      <c r="A106" s="77" t="s">
        <v>85</v>
      </c>
      <c r="B106" s="43"/>
      <c r="C106" s="9"/>
      <c r="D106" s="9"/>
      <c r="E106" s="163" t="s">
        <v>115</v>
      </c>
      <c r="F106" s="163"/>
      <c r="G106" s="163"/>
      <c r="H106" s="163"/>
      <c r="I106" s="163"/>
      <c r="J106" s="9"/>
      <c r="K106" s="163" t="s">
        <v>101</v>
      </c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8">
        <f>'1371-2-5 - Technológia'!J32</f>
        <v>144917.49</v>
      </c>
      <c r="AH106" s="169"/>
      <c r="AI106" s="169"/>
      <c r="AJ106" s="169"/>
      <c r="AK106" s="169"/>
      <c r="AL106" s="169"/>
      <c r="AM106" s="169"/>
      <c r="AN106" s="168">
        <f t="shared" si="0"/>
        <v>173900.99</v>
      </c>
      <c r="AO106" s="169"/>
      <c r="AP106" s="169"/>
      <c r="AQ106" s="78" t="s">
        <v>88</v>
      </c>
      <c r="AR106" s="43"/>
      <c r="AS106" s="79">
        <v>0</v>
      </c>
      <c r="AT106" s="80">
        <f t="shared" si="1"/>
        <v>28983.5</v>
      </c>
      <c r="AU106" s="81">
        <f>'1371-2-5 - Technológia'!P122</f>
        <v>0</v>
      </c>
      <c r="AV106" s="80">
        <f>'1371-2-5 - Technológia'!J35</f>
        <v>0</v>
      </c>
      <c r="AW106" s="80">
        <f>'1371-2-5 - Technológia'!J36</f>
        <v>28983.5</v>
      </c>
      <c r="AX106" s="80">
        <f>'1371-2-5 - Technológia'!J37</f>
        <v>0</v>
      </c>
      <c r="AY106" s="80">
        <f>'1371-2-5 - Technológia'!J38</f>
        <v>0</v>
      </c>
      <c r="AZ106" s="80">
        <f>'1371-2-5 - Technológia'!F35</f>
        <v>0</v>
      </c>
      <c r="BA106" s="80">
        <f>'1371-2-5 - Technológia'!F36</f>
        <v>144917.49</v>
      </c>
      <c r="BB106" s="80">
        <f>'1371-2-5 - Technológia'!F37</f>
        <v>0</v>
      </c>
      <c r="BC106" s="80">
        <f>'1371-2-5 - Technológia'!F38</f>
        <v>0</v>
      </c>
      <c r="BD106" s="82">
        <f>'1371-2-5 - Technológia'!F39</f>
        <v>0</v>
      </c>
      <c r="BT106" s="20" t="s">
        <v>89</v>
      </c>
      <c r="BV106" s="20" t="s">
        <v>78</v>
      </c>
      <c r="BW106" s="20" t="s">
        <v>116</v>
      </c>
      <c r="BX106" s="20" t="s">
        <v>105</v>
      </c>
      <c r="CL106" s="20" t="s">
        <v>1</v>
      </c>
    </row>
    <row r="107" spans="1:91" s="6" customFormat="1" ht="24.6" customHeight="1">
      <c r="B107" s="68"/>
      <c r="C107" s="69"/>
      <c r="D107" s="164" t="s">
        <v>117</v>
      </c>
      <c r="E107" s="164"/>
      <c r="F107" s="164"/>
      <c r="G107" s="164"/>
      <c r="H107" s="164"/>
      <c r="I107" s="70"/>
      <c r="J107" s="164" t="s">
        <v>118</v>
      </c>
      <c r="K107" s="164"/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5">
        <f>ROUND(AG108+AG111,2)</f>
        <v>366451.9</v>
      </c>
      <c r="AH107" s="166"/>
      <c r="AI107" s="166"/>
      <c r="AJ107" s="166"/>
      <c r="AK107" s="166"/>
      <c r="AL107" s="166"/>
      <c r="AM107" s="166"/>
      <c r="AN107" s="167">
        <f t="shared" si="0"/>
        <v>439742.28</v>
      </c>
      <c r="AO107" s="166"/>
      <c r="AP107" s="166"/>
      <c r="AQ107" s="71" t="s">
        <v>82</v>
      </c>
      <c r="AR107" s="68"/>
      <c r="AS107" s="72">
        <f>ROUND(AS108+AS111,2)</f>
        <v>0</v>
      </c>
      <c r="AT107" s="73">
        <f t="shared" si="1"/>
        <v>73290.38</v>
      </c>
      <c r="AU107" s="74">
        <f>ROUND(AU108+AU111,5)</f>
        <v>5014.2793899999997</v>
      </c>
      <c r="AV107" s="73">
        <f>ROUND(AZ107*L29,2)</f>
        <v>0</v>
      </c>
      <c r="AW107" s="73">
        <f>ROUND(BA107*L30,2)</f>
        <v>73290.38</v>
      </c>
      <c r="AX107" s="73">
        <f>ROUND(BB107*L29,2)</f>
        <v>0</v>
      </c>
      <c r="AY107" s="73">
        <f>ROUND(BC107*L30,2)</f>
        <v>0</v>
      </c>
      <c r="AZ107" s="73">
        <f>ROUND(AZ108+AZ111,2)</f>
        <v>0</v>
      </c>
      <c r="BA107" s="73">
        <f>ROUND(BA108+BA111,2)</f>
        <v>366451.9</v>
      </c>
      <c r="BB107" s="73">
        <f>ROUND(BB108+BB111,2)</f>
        <v>0</v>
      </c>
      <c r="BC107" s="73">
        <f>ROUND(BC108+BC111,2)</f>
        <v>0</v>
      </c>
      <c r="BD107" s="75">
        <f>ROUND(BD108+BD111,2)</f>
        <v>0</v>
      </c>
      <c r="BS107" s="76" t="s">
        <v>75</v>
      </c>
      <c r="BT107" s="76" t="s">
        <v>83</v>
      </c>
      <c r="BU107" s="76" t="s">
        <v>77</v>
      </c>
      <c r="BV107" s="76" t="s">
        <v>78</v>
      </c>
      <c r="BW107" s="76" t="s">
        <v>119</v>
      </c>
      <c r="BX107" s="76" t="s">
        <v>5</v>
      </c>
      <c r="CL107" s="76" t="s">
        <v>1</v>
      </c>
      <c r="CM107" s="76" t="s">
        <v>76</v>
      </c>
    </row>
    <row r="108" spans="1:91" s="3" customFormat="1" ht="24" customHeight="1">
      <c r="B108" s="43"/>
      <c r="C108" s="9"/>
      <c r="D108" s="9"/>
      <c r="E108" s="163" t="s">
        <v>120</v>
      </c>
      <c r="F108" s="163"/>
      <c r="G108" s="163"/>
      <c r="H108" s="163"/>
      <c r="I108" s="163"/>
      <c r="J108" s="9"/>
      <c r="K108" s="163" t="s">
        <v>121</v>
      </c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70">
        <f>ROUND(SUM(AG109:AG110),2)</f>
        <v>286421.09000000003</v>
      </c>
      <c r="AH108" s="169"/>
      <c r="AI108" s="169"/>
      <c r="AJ108" s="169"/>
      <c r="AK108" s="169"/>
      <c r="AL108" s="169"/>
      <c r="AM108" s="169"/>
      <c r="AN108" s="168">
        <f t="shared" si="0"/>
        <v>343705.31000000006</v>
      </c>
      <c r="AO108" s="169"/>
      <c r="AP108" s="169"/>
      <c r="AQ108" s="78" t="s">
        <v>88</v>
      </c>
      <c r="AR108" s="43"/>
      <c r="AS108" s="79">
        <f>ROUND(SUM(AS109:AS110),2)</f>
        <v>0</v>
      </c>
      <c r="AT108" s="80">
        <f t="shared" si="1"/>
        <v>57284.22</v>
      </c>
      <c r="AU108" s="81">
        <f>ROUND(SUM(AU109:AU110),5)</f>
        <v>3243.7525900000001</v>
      </c>
      <c r="AV108" s="80">
        <f>ROUND(AZ108*L29,2)</f>
        <v>0</v>
      </c>
      <c r="AW108" s="80">
        <f>ROUND(BA108*L30,2)</f>
        <v>57284.22</v>
      </c>
      <c r="AX108" s="80">
        <f>ROUND(BB108*L29,2)</f>
        <v>0</v>
      </c>
      <c r="AY108" s="80">
        <f>ROUND(BC108*L30,2)</f>
        <v>0</v>
      </c>
      <c r="AZ108" s="80">
        <f>ROUND(SUM(AZ109:AZ110),2)</f>
        <v>0</v>
      </c>
      <c r="BA108" s="80">
        <f>ROUND(SUM(BA109:BA110),2)</f>
        <v>286421.09000000003</v>
      </c>
      <c r="BB108" s="80">
        <f>ROUND(SUM(BB109:BB110),2)</f>
        <v>0</v>
      </c>
      <c r="BC108" s="80">
        <f>ROUND(SUM(BC109:BC110),2)</f>
        <v>0</v>
      </c>
      <c r="BD108" s="82">
        <f>ROUND(SUM(BD109:BD110),2)</f>
        <v>0</v>
      </c>
      <c r="BS108" s="20" t="s">
        <v>75</v>
      </c>
      <c r="BT108" s="20" t="s">
        <v>89</v>
      </c>
      <c r="BU108" s="20" t="s">
        <v>77</v>
      </c>
      <c r="BV108" s="20" t="s">
        <v>78</v>
      </c>
      <c r="BW108" s="20" t="s">
        <v>122</v>
      </c>
      <c r="BX108" s="20" t="s">
        <v>119</v>
      </c>
      <c r="CL108" s="20" t="s">
        <v>1</v>
      </c>
    </row>
    <row r="109" spans="1:91" s="3" customFormat="1" ht="24" customHeight="1">
      <c r="A109" s="77" t="s">
        <v>85</v>
      </c>
      <c r="B109" s="43"/>
      <c r="C109" s="9"/>
      <c r="D109" s="9"/>
      <c r="E109" s="9"/>
      <c r="F109" s="163" t="s">
        <v>123</v>
      </c>
      <c r="G109" s="163"/>
      <c r="H109" s="163"/>
      <c r="I109" s="163"/>
      <c r="J109" s="163"/>
      <c r="K109" s="9"/>
      <c r="L109" s="163" t="s">
        <v>124</v>
      </c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8">
        <f>'1371-3-1-1 - HSV a PSV vš...'!J34</f>
        <v>278205.75</v>
      </c>
      <c r="AH109" s="169"/>
      <c r="AI109" s="169"/>
      <c r="AJ109" s="169"/>
      <c r="AK109" s="169"/>
      <c r="AL109" s="169"/>
      <c r="AM109" s="169"/>
      <c r="AN109" s="168">
        <f t="shared" si="0"/>
        <v>333846.90000000002</v>
      </c>
      <c r="AO109" s="169"/>
      <c r="AP109" s="169"/>
      <c r="AQ109" s="78" t="s">
        <v>88</v>
      </c>
      <c r="AR109" s="43"/>
      <c r="AS109" s="79">
        <v>0</v>
      </c>
      <c r="AT109" s="80">
        <f t="shared" si="1"/>
        <v>55641.15</v>
      </c>
      <c r="AU109" s="81">
        <f>'1371-3-1-1 - HSV a PSV vš...'!P134</f>
        <v>3243.7525869299998</v>
      </c>
      <c r="AV109" s="80">
        <f>'1371-3-1-1 - HSV a PSV vš...'!J37</f>
        <v>0</v>
      </c>
      <c r="AW109" s="80">
        <f>'1371-3-1-1 - HSV a PSV vš...'!J38</f>
        <v>55641.15</v>
      </c>
      <c r="AX109" s="80">
        <f>'1371-3-1-1 - HSV a PSV vš...'!J39</f>
        <v>0</v>
      </c>
      <c r="AY109" s="80">
        <f>'1371-3-1-1 - HSV a PSV vš...'!J40</f>
        <v>0</v>
      </c>
      <c r="AZ109" s="80">
        <f>'1371-3-1-1 - HSV a PSV vš...'!F37</f>
        <v>0</v>
      </c>
      <c r="BA109" s="80">
        <f>'1371-3-1-1 - HSV a PSV vš...'!F38</f>
        <v>278205.75</v>
      </c>
      <c r="BB109" s="80">
        <f>'1371-3-1-1 - HSV a PSV vš...'!F39</f>
        <v>0</v>
      </c>
      <c r="BC109" s="80">
        <f>'1371-3-1-1 - HSV a PSV vš...'!F40</f>
        <v>0</v>
      </c>
      <c r="BD109" s="82">
        <f>'1371-3-1-1 - HSV a PSV vš...'!F41</f>
        <v>0</v>
      </c>
      <c r="BT109" s="20" t="s">
        <v>125</v>
      </c>
      <c r="BV109" s="20" t="s">
        <v>78</v>
      </c>
      <c r="BW109" s="20" t="s">
        <v>126</v>
      </c>
      <c r="BX109" s="20" t="s">
        <v>122</v>
      </c>
      <c r="CL109" s="20" t="s">
        <v>1</v>
      </c>
    </row>
    <row r="110" spans="1:91" s="3" customFormat="1" ht="24" customHeight="1">
      <c r="A110" s="77" t="s">
        <v>85</v>
      </c>
      <c r="B110" s="43"/>
      <c r="C110" s="9"/>
      <c r="D110" s="9"/>
      <c r="E110" s="9"/>
      <c r="F110" s="163" t="s">
        <v>127</v>
      </c>
      <c r="G110" s="163"/>
      <c r="H110" s="163"/>
      <c r="I110" s="163"/>
      <c r="J110" s="163"/>
      <c r="K110" s="9"/>
      <c r="L110" s="163" t="s">
        <v>98</v>
      </c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8">
        <f>'1371-3-1-2 - Elektroinšta...'!J34</f>
        <v>8215.34</v>
      </c>
      <c r="AH110" s="169"/>
      <c r="AI110" s="169"/>
      <c r="AJ110" s="169"/>
      <c r="AK110" s="169"/>
      <c r="AL110" s="169"/>
      <c r="AM110" s="169"/>
      <c r="AN110" s="168">
        <f t="shared" si="0"/>
        <v>9858.41</v>
      </c>
      <c r="AO110" s="169"/>
      <c r="AP110" s="169"/>
      <c r="AQ110" s="78" t="s">
        <v>88</v>
      </c>
      <c r="AR110" s="43"/>
      <c r="AS110" s="79">
        <v>0</v>
      </c>
      <c r="AT110" s="80">
        <f t="shared" si="1"/>
        <v>1643.07</v>
      </c>
      <c r="AU110" s="81">
        <f>'1371-3-1-2 - Elektroinšta...'!P127</f>
        <v>0</v>
      </c>
      <c r="AV110" s="80">
        <f>'1371-3-1-2 - Elektroinšta...'!J37</f>
        <v>0</v>
      </c>
      <c r="AW110" s="80">
        <f>'1371-3-1-2 - Elektroinšta...'!J38</f>
        <v>1643.07</v>
      </c>
      <c r="AX110" s="80">
        <f>'1371-3-1-2 - Elektroinšta...'!J39</f>
        <v>0</v>
      </c>
      <c r="AY110" s="80">
        <f>'1371-3-1-2 - Elektroinšta...'!J40</f>
        <v>0</v>
      </c>
      <c r="AZ110" s="80">
        <f>'1371-3-1-2 - Elektroinšta...'!F37</f>
        <v>0</v>
      </c>
      <c r="BA110" s="80">
        <f>'1371-3-1-2 - Elektroinšta...'!F38</f>
        <v>8215.34</v>
      </c>
      <c r="BB110" s="80">
        <f>'1371-3-1-2 - Elektroinšta...'!F39</f>
        <v>0</v>
      </c>
      <c r="BC110" s="80">
        <f>'1371-3-1-2 - Elektroinšta...'!F40</f>
        <v>0</v>
      </c>
      <c r="BD110" s="82">
        <f>'1371-3-1-2 - Elektroinšta...'!F41</f>
        <v>0</v>
      </c>
      <c r="BT110" s="20" t="s">
        <v>125</v>
      </c>
      <c r="BV110" s="20" t="s">
        <v>78</v>
      </c>
      <c r="BW110" s="20" t="s">
        <v>128</v>
      </c>
      <c r="BX110" s="20" t="s">
        <v>122</v>
      </c>
      <c r="CL110" s="20" t="s">
        <v>1</v>
      </c>
    </row>
    <row r="111" spans="1:91" s="3" customFormat="1" ht="14.45" customHeight="1">
      <c r="A111" s="77" t="s">
        <v>85</v>
      </c>
      <c r="B111" s="43"/>
      <c r="C111" s="9"/>
      <c r="D111" s="9"/>
      <c r="E111" s="163" t="s">
        <v>129</v>
      </c>
      <c r="F111" s="163"/>
      <c r="G111" s="163"/>
      <c r="H111" s="163"/>
      <c r="I111" s="163"/>
      <c r="J111" s="9"/>
      <c r="K111" s="163" t="s">
        <v>130</v>
      </c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/>
      <c r="AF111" s="163"/>
      <c r="AG111" s="168">
        <f>'1371-3-2 - Oporná stena a...'!J32</f>
        <v>80030.81</v>
      </c>
      <c r="AH111" s="169"/>
      <c r="AI111" s="169"/>
      <c r="AJ111" s="169"/>
      <c r="AK111" s="169"/>
      <c r="AL111" s="169"/>
      <c r="AM111" s="169"/>
      <c r="AN111" s="168">
        <f t="shared" si="0"/>
        <v>96036.97</v>
      </c>
      <c r="AO111" s="169"/>
      <c r="AP111" s="169"/>
      <c r="AQ111" s="78" t="s">
        <v>88</v>
      </c>
      <c r="AR111" s="43"/>
      <c r="AS111" s="79">
        <v>0</v>
      </c>
      <c r="AT111" s="80">
        <f t="shared" si="1"/>
        <v>16006.16</v>
      </c>
      <c r="AU111" s="81">
        <f>'1371-3-2 - Oporná stena a...'!P128</f>
        <v>1770.5268002100001</v>
      </c>
      <c r="AV111" s="80">
        <f>'1371-3-2 - Oporná stena a...'!J35</f>
        <v>0</v>
      </c>
      <c r="AW111" s="80">
        <f>'1371-3-2 - Oporná stena a...'!J36</f>
        <v>16006.16</v>
      </c>
      <c r="AX111" s="80">
        <f>'1371-3-2 - Oporná stena a...'!J37</f>
        <v>0</v>
      </c>
      <c r="AY111" s="80">
        <f>'1371-3-2 - Oporná stena a...'!J38</f>
        <v>0</v>
      </c>
      <c r="AZ111" s="80">
        <f>'1371-3-2 - Oporná stena a...'!F35</f>
        <v>0</v>
      </c>
      <c r="BA111" s="80">
        <f>'1371-3-2 - Oporná stena a...'!F36</f>
        <v>80030.81</v>
      </c>
      <c r="BB111" s="80">
        <f>'1371-3-2 - Oporná stena a...'!F37</f>
        <v>0</v>
      </c>
      <c r="BC111" s="80">
        <f>'1371-3-2 - Oporná stena a...'!F38</f>
        <v>0</v>
      </c>
      <c r="BD111" s="82">
        <f>'1371-3-2 - Oporná stena a...'!F39</f>
        <v>0</v>
      </c>
      <c r="BT111" s="20" t="s">
        <v>89</v>
      </c>
      <c r="BV111" s="20" t="s">
        <v>78</v>
      </c>
      <c r="BW111" s="20" t="s">
        <v>131</v>
      </c>
      <c r="BX111" s="20" t="s">
        <v>119</v>
      </c>
      <c r="CL111" s="20" t="s">
        <v>1</v>
      </c>
    </row>
    <row r="112" spans="1:91" s="6" customFormat="1" ht="14.45" customHeight="1">
      <c r="A112" s="77" t="s">
        <v>85</v>
      </c>
      <c r="B112" s="68"/>
      <c r="C112" s="69"/>
      <c r="D112" s="164" t="s">
        <v>132</v>
      </c>
      <c r="E112" s="164"/>
      <c r="F112" s="164"/>
      <c r="G112" s="164"/>
      <c r="H112" s="164"/>
      <c r="I112" s="70"/>
      <c r="J112" s="164" t="s">
        <v>133</v>
      </c>
      <c r="K112" s="164"/>
      <c r="L112" s="164"/>
      <c r="M112" s="164"/>
      <c r="N112" s="164"/>
      <c r="O112" s="164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7">
        <f>'1371-4 - SO-18 Areálová k...'!J30</f>
        <v>42428.18</v>
      </c>
      <c r="AH112" s="166"/>
      <c r="AI112" s="166"/>
      <c r="AJ112" s="166"/>
      <c r="AK112" s="166"/>
      <c r="AL112" s="166"/>
      <c r="AM112" s="166"/>
      <c r="AN112" s="167">
        <f t="shared" si="0"/>
        <v>50913.82</v>
      </c>
      <c r="AO112" s="166"/>
      <c r="AP112" s="166"/>
      <c r="AQ112" s="71" t="s">
        <v>82</v>
      </c>
      <c r="AR112" s="68"/>
      <c r="AS112" s="72">
        <v>0</v>
      </c>
      <c r="AT112" s="73">
        <f t="shared" si="1"/>
        <v>8485.64</v>
      </c>
      <c r="AU112" s="74">
        <f>'1371-4 - SO-18 Areálová k...'!P122</f>
        <v>1366.873943695</v>
      </c>
      <c r="AV112" s="73">
        <f>'1371-4 - SO-18 Areálová k...'!J33</f>
        <v>0</v>
      </c>
      <c r="AW112" s="73">
        <f>'1371-4 - SO-18 Areálová k...'!J34</f>
        <v>8485.64</v>
      </c>
      <c r="AX112" s="73">
        <f>'1371-4 - SO-18 Areálová k...'!J35</f>
        <v>0</v>
      </c>
      <c r="AY112" s="73">
        <f>'1371-4 - SO-18 Areálová k...'!J36</f>
        <v>0</v>
      </c>
      <c r="AZ112" s="73">
        <f>'1371-4 - SO-18 Areálová k...'!F33</f>
        <v>0</v>
      </c>
      <c r="BA112" s="73">
        <f>'1371-4 - SO-18 Areálová k...'!F34</f>
        <v>42428.18</v>
      </c>
      <c r="BB112" s="73">
        <f>'1371-4 - SO-18 Areálová k...'!F35</f>
        <v>0</v>
      </c>
      <c r="BC112" s="73">
        <f>'1371-4 - SO-18 Areálová k...'!F36</f>
        <v>0</v>
      </c>
      <c r="BD112" s="75">
        <f>'1371-4 - SO-18 Areálová k...'!F37</f>
        <v>0</v>
      </c>
      <c r="BT112" s="76" t="s">
        <v>83</v>
      </c>
      <c r="BV112" s="76" t="s">
        <v>78</v>
      </c>
      <c r="BW112" s="76" t="s">
        <v>134</v>
      </c>
      <c r="BX112" s="76" t="s">
        <v>5</v>
      </c>
      <c r="CL112" s="76" t="s">
        <v>1</v>
      </c>
      <c r="CM112" s="76" t="s">
        <v>76</v>
      </c>
    </row>
    <row r="113" spans="1:91" s="6" customFormat="1" ht="14.45" customHeight="1">
      <c r="B113" s="68"/>
      <c r="C113" s="69"/>
      <c r="D113" s="164" t="s">
        <v>135</v>
      </c>
      <c r="E113" s="164"/>
      <c r="F113" s="164"/>
      <c r="G113" s="164"/>
      <c r="H113" s="164"/>
      <c r="I113" s="70"/>
      <c r="J113" s="164" t="s">
        <v>136</v>
      </c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5">
        <f>ROUND(SUM(AG114:AG115),2)</f>
        <v>31020.7</v>
      </c>
      <c r="AH113" s="166"/>
      <c r="AI113" s="166"/>
      <c r="AJ113" s="166"/>
      <c r="AK113" s="166"/>
      <c r="AL113" s="166"/>
      <c r="AM113" s="166"/>
      <c r="AN113" s="167">
        <f t="shared" si="0"/>
        <v>37224.840000000004</v>
      </c>
      <c r="AO113" s="166"/>
      <c r="AP113" s="166"/>
      <c r="AQ113" s="71" t="s">
        <v>82</v>
      </c>
      <c r="AR113" s="68"/>
      <c r="AS113" s="72">
        <f>ROUND(SUM(AS114:AS115),2)</f>
        <v>0</v>
      </c>
      <c r="AT113" s="73">
        <f t="shared" si="1"/>
        <v>6204.14</v>
      </c>
      <c r="AU113" s="74">
        <f>ROUND(SUM(AU114:AU115),5)</f>
        <v>251.89491000000001</v>
      </c>
      <c r="AV113" s="73">
        <f>ROUND(AZ113*L29,2)</f>
        <v>0</v>
      </c>
      <c r="AW113" s="73">
        <f>ROUND(BA113*L30,2)</f>
        <v>6204.14</v>
      </c>
      <c r="AX113" s="73">
        <f>ROUND(BB113*L29,2)</f>
        <v>0</v>
      </c>
      <c r="AY113" s="73">
        <f>ROUND(BC113*L30,2)</f>
        <v>0</v>
      </c>
      <c r="AZ113" s="73">
        <f>ROUND(SUM(AZ114:AZ115),2)</f>
        <v>0</v>
      </c>
      <c r="BA113" s="73">
        <f>ROUND(SUM(BA114:BA115),2)</f>
        <v>31020.7</v>
      </c>
      <c r="BB113" s="73">
        <f>ROUND(SUM(BB114:BB115),2)</f>
        <v>0</v>
      </c>
      <c r="BC113" s="73">
        <f>ROUND(SUM(BC114:BC115),2)</f>
        <v>0</v>
      </c>
      <c r="BD113" s="75">
        <f>ROUND(SUM(BD114:BD115),2)</f>
        <v>0</v>
      </c>
      <c r="BS113" s="76" t="s">
        <v>75</v>
      </c>
      <c r="BT113" s="76" t="s">
        <v>83</v>
      </c>
      <c r="BU113" s="76" t="s">
        <v>77</v>
      </c>
      <c r="BV113" s="76" t="s">
        <v>78</v>
      </c>
      <c r="BW113" s="76" t="s">
        <v>137</v>
      </c>
      <c r="BX113" s="76" t="s">
        <v>5</v>
      </c>
      <c r="CL113" s="76" t="s">
        <v>1</v>
      </c>
      <c r="CM113" s="76" t="s">
        <v>76</v>
      </c>
    </row>
    <row r="114" spans="1:91" s="3" customFormat="1" ht="14.45" customHeight="1">
      <c r="A114" s="77" t="s">
        <v>85</v>
      </c>
      <c r="B114" s="43"/>
      <c r="C114" s="9"/>
      <c r="D114" s="9"/>
      <c r="E114" s="163" t="s">
        <v>138</v>
      </c>
      <c r="F114" s="163"/>
      <c r="G114" s="163"/>
      <c r="H114" s="163"/>
      <c r="I114" s="163"/>
      <c r="J114" s="9"/>
      <c r="K114" s="163" t="s">
        <v>124</v>
      </c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8">
        <f>'1371-5-1 - HSV a PSV všeo...'!J32</f>
        <v>28573.09</v>
      </c>
      <c r="AH114" s="169"/>
      <c r="AI114" s="169"/>
      <c r="AJ114" s="169"/>
      <c r="AK114" s="169"/>
      <c r="AL114" s="169"/>
      <c r="AM114" s="169"/>
      <c r="AN114" s="168">
        <f t="shared" si="0"/>
        <v>34287.71</v>
      </c>
      <c r="AO114" s="169"/>
      <c r="AP114" s="169"/>
      <c r="AQ114" s="78" t="s">
        <v>88</v>
      </c>
      <c r="AR114" s="43"/>
      <c r="AS114" s="79">
        <v>0</v>
      </c>
      <c r="AT114" s="80">
        <f t="shared" si="1"/>
        <v>5714.62</v>
      </c>
      <c r="AU114" s="81">
        <f>'1371-5-1 - HSV a PSV všeo...'!P130</f>
        <v>251.89491113</v>
      </c>
      <c r="AV114" s="80">
        <f>'1371-5-1 - HSV a PSV všeo...'!J35</f>
        <v>0</v>
      </c>
      <c r="AW114" s="80">
        <f>'1371-5-1 - HSV a PSV všeo...'!J36</f>
        <v>5714.62</v>
      </c>
      <c r="AX114" s="80">
        <f>'1371-5-1 - HSV a PSV všeo...'!J37</f>
        <v>0</v>
      </c>
      <c r="AY114" s="80">
        <f>'1371-5-1 - HSV a PSV všeo...'!J38</f>
        <v>0</v>
      </c>
      <c r="AZ114" s="80">
        <f>'1371-5-1 - HSV a PSV všeo...'!F35</f>
        <v>0</v>
      </c>
      <c r="BA114" s="80">
        <f>'1371-5-1 - HSV a PSV všeo...'!F36</f>
        <v>28573.09</v>
      </c>
      <c r="BB114" s="80">
        <f>'1371-5-1 - HSV a PSV všeo...'!F37</f>
        <v>0</v>
      </c>
      <c r="BC114" s="80">
        <f>'1371-5-1 - HSV a PSV všeo...'!F38</f>
        <v>0</v>
      </c>
      <c r="BD114" s="82">
        <f>'1371-5-1 - HSV a PSV všeo...'!F39</f>
        <v>0</v>
      </c>
      <c r="BT114" s="20" t="s">
        <v>89</v>
      </c>
      <c r="BV114" s="20" t="s">
        <v>78</v>
      </c>
      <c r="BW114" s="20" t="s">
        <v>139</v>
      </c>
      <c r="BX114" s="20" t="s">
        <v>137</v>
      </c>
      <c r="CL114" s="20" t="s">
        <v>1</v>
      </c>
    </row>
    <row r="115" spans="1:91" s="3" customFormat="1" ht="14.45" customHeight="1">
      <c r="A115" s="77" t="s">
        <v>85</v>
      </c>
      <c r="B115" s="43"/>
      <c r="C115" s="9"/>
      <c r="D115" s="9"/>
      <c r="E115" s="163" t="s">
        <v>140</v>
      </c>
      <c r="F115" s="163"/>
      <c r="G115" s="163"/>
      <c r="H115" s="163"/>
      <c r="I115" s="163"/>
      <c r="J115" s="9"/>
      <c r="K115" s="163" t="s">
        <v>98</v>
      </c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8">
        <f>'1371-5-2 - Elektroinštalácia'!J32</f>
        <v>2447.61</v>
      </c>
      <c r="AH115" s="169"/>
      <c r="AI115" s="169"/>
      <c r="AJ115" s="169"/>
      <c r="AK115" s="169"/>
      <c r="AL115" s="169"/>
      <c r="AM115" s="169"/>
      <c r="AN115" s="168">
        <f t="shared" si="0"/>
        <v>2937.13</v>
      </c>
      <c r="AO115" s="169"/>
      <c r="AP115" s="169"/>
      <c r="AQ115" s="78" t="s">
        <v>88</v>
      </c>
      <c r="AR115" s="43"/>
      <c r="AS115" s="79">
        <v>0</v>
      </c>
      <c r="AT115" s="80">
        <f t="shared" si="1"/>
        <v>489.52</v>
      </c>
      <c r="AU115" s="81">
        <f>'1371-5-2 - Elektroinštalácia'!P123</f>
        <v>0</v>
      </c>
      <c r="AV115" s="80">
        <f>'1371-5-2 - Elektroinštalácia'!J35</f>
        <v>0</v>
      </c>
      <c r="AW115" s="80">
        <f>'1371-5-2 - Elektroinštalácia'!J36</f>
        <v>489.52</v>
      </c>
      <c r="AX115" s="80">
        <f>'1371-5-2 - Elektroinštalácia'!J37</f>
        <v>0</v>
      </c>
      <c r="AY115" s="80">
        <f>'1371-5-2 - Elektroinštalácia'!J38</f>
        <v>0</v>
      </c>
      <c r="AZ115" s="80">
        <f>'1371-5-2 - Elektroinštalácia'!F35</f>
        <v>0</v>
      </c>
      <c r="BA115" s="80">
        <f>'1371-5-2 - Elektroinštalácia'!F36</f>
        <v>2447.61</v>
      </c>
      <c r="BB115" s="80">
        <f>'1371-5-2 - Elektroinštalácia'!F37</f>
        <v>0</v>
      </c>
      <c r="BC115" s="80">
        <f>'1371-5-2 - Elektroinštalácia'!F38</f>
        <v>0</v>
      </c>
      <c r="BD115" s="82">
        <f>'1371-5-2 - Elektroinštalácia'!F39</f>
        <v>0</v>
      </c>
      <c r="BT115" s="20" t="s">
        <v>89</v>
      </c>
      <c r="BV115" s="20" t="s">
        <v>78</v>
      </c>
      <c r="BW115" s="20" t="s">
        <v>141</v>
      </c>
      <c r="BX115" s="20" t="s">
        <v>137</v>
      </c>
      <c r="CL115" s="20" t="s">
        <v>1</v>
      </c>
    </row>
    <row r="116" spans="1:91" s="6" customFormat="1" ht="14.45" customHeight="1">
      <c r="B116" s="68"/>
      <c r="C116" s="69"/>
      <c r="D116" s="164" t="s">
        <v>142</v>
      </c>
      <c r="E116" s="164"/>
      <c r="F116" s="164"/>
      <c r="G116" s="164"/>
      <c r="H116" s="164"/>
      <c r="I116" s="70"/>
      <c r="J116" s="164" t="s">
        <v>143</v>
      </c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5">
        <f>ROUND(SUM(AG117:AG119),2)</f>
        <v>13617.11</v>
      </c>
      <c r="AH116" s="166"/>
      <c r="AI116" s="166"/>
      <c r="AJ116" s="166"/>
      <c r="AK116" s="166"/>
      <c r="AL116" s="166"/>
      <c r="AM116" s="166"/>
      <c r="AN116" s="167">
        <f t="shared" si="0"/>
        <v>16340.53</v>
      </c>
      <c r="AO116" s="166"/>
      <c r="AP116" s="166"/>
      <c r="AQ116" s="71" t="s">
        <v>82</v>
      </c>
      <c r="AR116" s="68"/>
      <c r="AS116" s="72">
        <f>ROUND(SUM(AS117:AS119),2)</f>
        <v>0</v>
      </c>
      <c r="AT116" s="73">
        <f t="shared" si="1"/>
        <v>2723.42</v>
      </c>
      <c r="AU116" s="74">
        <f>ROUND(SUM(AU117:AU119),5)</f>
        <v>62.303510000000003</v>
      </c>
      <c r="AV116" s="73">
        <f>ROUND(AZ116*L29,2)</f>
        <v>0</v>
      </c>
      <c r="AW116" s="73">
        <f>ROUND(BA116*L30,2)</f>
        <v>2723.42</v>
      </c>
      <c r="AX116" s="73">
        <f>ROUND(BB116*L29,2)</f>
        <v>0</v>
      </c>
      <c r="AY116" s="73">
        <f>ROUND(BC116*L30,2)</f>
        <v>0</v>
      </c>
      <c r="AZ116" s="73">
        <f>ROUND(SUM(AZ117:AZ119),2)</f>
        <v>0</v>
      </c>
      <c r="BA116" s="73">
        <f>ROUND(SUM(BA117:BA119),2)</f>
        <v>13617.11</v>
      </c>
      <c r="BB116" s="73">
        <f>ROUND(SUM(BB117:BB119),2)</f>
        <v>0</v>
      </c>
      <c r="BC116" s="73">
        <f>ROUND(SUM(BC117:BC119),2)</f>
        <v>0</v>
      </c>
      <c r="BD116" s="75">
        <f>ROUND(SUM(BD117:BD119),2)</f>
        <v>0</v>
      </c>
      <c r="BS116" s="76" t="s">
        <v>75</v>
      </c>
      <c r="BT116" s="76" t="s">
        <v>83</v>
      </c>
      <c r="BU116" s="76" t="s">
        <v>77</v>
      </c>
      <c r="BV116" s="76" t="s">
        <v>78</v>
      </c>
      <c r="BW116" s="76" t="s">
        <v>144</v>
      </c>
      <c r="BX116" s="76" t="s">
        <v>5</v>
      </c>
      <c r="CL116" s="76" t="s">
        <v>1</v>
      </c>
      <c r="CM116" s="76" t="s">
        <v>76</v>
      </c>
    </row>
    <row r="117" spans="1:91" s="3" customFormat="1" ht="14.45" customHeight="1">
      <c r="A117" s="77" t="s">
        <v>85</v>
      </c>
      <c r="B117" s="43"/>
      <c r="C117" s="9"/>
      <c r="D117" s="9"/>
      <c r="E117" s="163" t="s">
        <v>145</v>
      </c>
      <c r="F117" s="163"/>
      <c r="G117" s="163"/>
      <c r="H117" s="163"/>
      <c r="I117" s="163"/>
      <c r="J117" s="9"/>
      <c r="K117" s="163" t="s">
        <v>124</v>
      </c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8">
        <f>'1371-6-1 - HSV a PSV všeo...'!J32</f>
        <v>11002.27</v>
      </c>
      <c r="AH117" s="169"/>
      <c r="AI117" s="169"/>
      <c r="AJ117" s="169"/>
      <c r="AK117" s="169"/>
      <c r="AL117" s="169"/>
      <c r="AM117" s="169"/>
      <c r="AN117" s="168">
        <f t="shared" si="0"/>
        <v>13202.720000000001</v>
      </c>
      <c r="AO117" s="169"/>
      <c r="AP117" s="169"/>
      <c r="AQ117" s="78" t="s">
        <v>88</v>
      </c>
      <c r="AR117" s="43"/>
      <c r="AS117" s="79">
        <v>0</v>
      </c>
      <c r="AT117" s="80">
        <f t="shared" si="1"/>
        <v>2200.4499999999998</v>
      </c>
      <c r="AU117" s="81">
        <f>'1371-6-1 - HSV a PSV všeo...'!P125</f>
        <v>23.578586000000001</v>
      </c>
      <c r="AV117" s="80">
        <f>'1371-6-1 - HSV a PSV všeo...'!J35</f>
        <v>0</v>
      </c>
      <c r="AW117" s="80">
        <f>'1371-6-1 - HSV a PSV všeo...'!J36</f>
        <v>2200.4499999999998</v>
      </c>
      <c r="AX117" s="80">
        <f>'1371-6-1 - HSV a PSV všeo...'!J37</f>
        <v>0</v>
      </c>
      <c r="AY117" s="80">
        <f>'1371-6-1 - HSV a PSV všeo...'!J38</f>
        <v>0</v>
      </c>
      <c r="AZ117" s="80">
        <f>'1371-6-1 - HSV a PSV všeo...'!F35</f>
        <v>0</v>
      </c>
      <c r="BA117" s="80">
        <f>'1371-6-1 - HSV a PSV všeo...'!F36</f>
        <v>11002.27</v>
      </c>
      <c r="BB117" s="80">
        <f>'1371-6-1 - HSV a PSV všeo...'!F37</f>
        <v>0</v>
      </c>
      <c r="BC117" s="80">
        <f>'1371-6-1 - HSV a PSV všeo...'!F38</f>
        <v>0</v>
      </c>
      <c r="BD117" s="82">
        <f>'1371-6-1 - HSV a PSV všeo...'!F39</f>
        <v>0</v>
      </c>
      <c r="BT117" s="20" t="s">
        <v>89</v>
      </c>
      <c r="BV117" s="20" t="s">
        <v>78</v>
      </c>
      <c r="BW117" s="20" t="s">
        <v>146</v>
      </c>
      <c r="BX117" s="20" t="s">
        <v>144</v>
      </c>
      <c r="CL117" s="20" t="s">
        <v>1</v>
      </c>
    </row>
    <row r="118" spans="1:91" s="3" customFormat="1" ht="14.45" customHeight="1">
      <c r="A118" s="77" t="s">
        <v>85</v>
      </c>
      <c r="B118" s="43"/>
      <c r="C118" s="9"/>
      <c r="D118" s="9"/>
      <c r="E118" s="163" t="s">
        <v>147</v>
      </c>
      <c r="F118" s="163"/>
      <c r="G118" s="163"/>
      <c r="H118" s="163"/>
      <c r="I118" s="163"/>
      <c r="J118" s="9"/>
      <c r="K118" s="163" t="s">
        <v>98</v>
      </c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8">
        <f>'1371-6-2 - Elektroinštalácia'!J32</f>
        <v>574.86</v>
      </c>
      <c r="AH118" s="169"/>
      <c r="AI118" s="169"/>
      <c r="AJ118" s="169"/>
      <c r="AK118" s="169"/>
      <c r="AL118" s="169"/>
      <c r="AM118" s="169"/>
      <c r="AN118" s="168">
        <f t="shared" si="0"/>
        <v>689.83</v>
      </c>
      <c r="AO118" s="169"/>
      <c r="AP118" s="169"/>
      <c r="AQ118" s="78" t="s">
        <v>88</v>
      </c>
      <c r="AR118" s="43"/>
      <c r="AS118" s="79">
        <v>0</v>
      </c>
      <c r="AT118" s="80">
        <f t="shared" si="1"/>
        <v>114.97</v>
      </c>
      <c r="AU118" s="81">
        <f>'1371-6-2 - Elektroinštalácia'!P123</f>
        <v>0</v>
      </c>
      <c r="AV118" s="80">
        <f>'1371-6-2 - Elektroinštalácia'!J35</f>
        <v>0</v>
      </c>
      <c r="AW118" s="80">
        <f>'1371-6-2 - Elektroinštalácia'!J36</f>
        <v>114.97</v>
      </c>
      <c r="AX118" s="80">
        <f>'1371-6-2 - Elektroinštalácia'!J37</f>
        <v>0</v>
      </c>
      <c r="AY118" s="80">
        <f>'1371-6-2 - Elektroinštalácia'!J38</f>
        <v>0</v>
      </c>
      <c r="AZ118" s="80">
        <f>'1371-6-2 - Elektroinštalácia'!F35</f>
        <v>0</v>
      </c>
      <c r="BA118" s="80">
        <f>'1371-6-2 - Elektroinštalácia'!F36</f>
        <v>574.86</v>
      </c>
      <c r="BB118" s="80">
        <f>'1371-6-2 - Elektroinštalácia'!F37</f>
        <v>0</v>
      </c>
      <c r="BC118" s="80">
        <f>'1371-6-2 - Elektroinštalácia'!F38</f>
        <v>0</v>
      </c>
      <c r="BD118" s="82">
        <f>'1371-6-2 - Elektroinštalácia'!F39</f>
        <v>0</v>
      </c>
      <c r="BT118" s="20" t="s">
        <v>89</v>
      </c>
      <c r="BV118" s="20" t="s">
        <v>78</v>
      </c>
      <c r="BW118" s="20" t="s">
        <v>148</v>
      </c>
      <c r="BX118" s="20" t="s">
        <v>144</v>
      </c>
      <c r="CL118" s="20" t="s">
        <v>1</v>
      </c>
    </row>
    <row r="119" spans="1:91" s="3" customFormat="1" ht="14.45" customHeight="1">
      <c r="A119" s="77" t="s">
        <v>85</v>
      </c>
      <c r="B119" s="43"/>
      <c r="C119" s="9"/>
      <c r="D119" s="9"/>
      <c r="E119" s="163" t="s">
        <v>149</v>
      </c>
      <c r="F119" s="163"/>
      <c r="G119" s="163"/>
      <c r="H119" s="163"/>
      <c r="I119" s="163"/>
      <c r="J119" s="9"/>
      <c r="K119" s="163" t="s">
        <v>150</v>
      </c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8">
        <f>'1371-6-3 - Zdravotechnika...'!J32</f>
        <v>2039.98</v>
      </c>
      <c r="AH119" s="169"/>
      <c r="AI119" s="169"/>
      <c r="AJ119" s="169"/>
      <c r="AK119" s="169"/>
      <c r="AL119" s="169"/>
      <c r="AM119" s="169"/>
      <c r="AN119" s="168">
        <f t="shared" si="0"/>
        <v>2447.98</v>
      </c>
      <c r="AO119" s="169"/>
      <c r="AP119" s="169"/>
      <c r="AQ119" s="78" t="s">
        <v>88</v>
      </c>
      <c r="AR119" s="43"/>
      <c r="AS119" s="83">
        <v>0</v>
      </c>
      <c r="AT119" s="84">
        <f t="shared" si="1"/>
        <v>408</v>
      </c>
      <c r="AU119" s="85">
        <f>'1371-6-3 - Zdravotechnika...'!P123</f>
        <v>38.724927999999998</v>
      </c>
      <c r="AV119" s="84">
        <f>'1371-6-3 - Zdravotechnika...'!J35</f>
        <v>0</v>
      </c>
      <c r="AW119" s="84">
        <f>'1371-6-3 - Zdravotechnika...'!J36</f>
        <v>408</v>
      </c>
      <c r="AX119" s="84">
        <f>'1371-6-3 - Zdravotechnika...'!J37</f>
        <v>0</v>
      </c>
      <c r="AY119" s="84">
        <f>'1371-6-3 - Zdravotechnika...'!J38</f>
        <v>0</v>
      </c>
      <c r="AZ119" s="84">
        <f>'1371-6-3 - Zdravotechnika...'!F35</f>
        <v>0</v>
      </c>
      <c r="BA119" s="84">
        <f>'1371-6-3 - Zdravotechnika...'!F36</f>
        <v>2039.98</v>
      </c>
      <c r="BB119" s="84">
        <f>'1371-6-3 - Zdravotechnika...'!F37</f>
        <v>0</v>
      </c>
      <c r="BC119" s="84">
        <f>'1371-6-3 - Zdravotechnika...'!F38</f>
        <v>0</v>
      </c>
      <c r="BD119" s="86">
        <f>'1371-6-3 - Zdravotechnika...'!F39</f>
        <v>0</v>
      </c>
      <c r="BT119" s="20" t="s">
        <v>89</v>
      </c>
      <c r="BV119" s="20" t="s">
        <v>78</v>
      </c>
      <c r="BW119" s="20" t="s">
        <v>151</v>
      </c>
      <c r="BX119" s="20" t="s">
        <v>144</v>
      </c>
      <c r="CL119" s="20" t="s">
        <v>1</v>
      </c>
    </row>
    <row r="120" spans="1:91" s="1" customFormat="1" ht="30" customHeight="1">
      <c r="B120" s="25"/>
      <c r="AR120" s="25"/>
    </row>
    <row r="121" spans="1:91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25"/>
    </row>
  </sheetData>
  <sheetProtection algorithmName="SHA-512" hashValue="KxC2qz4n7/wCucLEX7B8sNMjs93XSwOrgzsMd6/AWyY+pSk5Ew9Hsygi/PkB7UAmhrNF1q3dIqqdHqa5HomieQ==" saltValue="bpllY8xb5aqkkAl/sAhnL6IFLsYr/wtBKdIB9xKCFfWrKpDPdmkNElMWKEPflX5Yiu5wZARKuGVynu4dPdvH5w==" spinCount="100000" sheet="1" objects="1" scenarios="1" formatColumns="0" formatRows="0"/>
  <mergeCells count="136">
    <mergeCell ref="L33:P33"/>
    <mergeCell ref="W33:AE33"/>
    <mergeCell ref="AK33:AO33"/>
    <mergeCell ref="AK35:AO35"/>
    <mergeCell ref="X35:AB35"/>
    <mergeCell ref="AR2:BE2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E102:I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G96:AM96"/>
    <mergeCell ref="AN96:AP96"/>
    <mergeCell ref="AG97:AM97"/>
    <mergeCell ref="AN97:AP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AN117:AP117"/>
    <mergeCell ref="AG117:AM117"/>
    <mergeCell ref="AN118:AP118"/>
    <mergeCell ref="AG118:AM118"/>
    <mergeCell ref="AN119:AP119"/>
    <mergeCell ref="AG119:AM119"/>
    <mergeCell ref="L85:AO85"/>
    <mergeCell ref="C92:G92"/>
    <mergeCell ref="I92:AF92"/>
    <mergeCell ref="J95:AF95"/>
    <mergeCell ref="D95:H95"/>
    <mergeCell ref="K96:AF96"/>
    <mergeCell ref="E96:I96"/>
    <mergeCell ref="E97:I97"/>
    <mergeCell ref="K97:AF97"/>
    <mergeCell ref="K98:AF98"/>
    <mergeCell ref="E98:I98"/>
    <mergeCell ref="E99:I99"/>
    <mergeCell ref="K99:AF99"/>
    <mergeCell ref="K100:AF100"/>
    <mergeCell ref="E100:I100"/>
    <mergeCell ref="J101:AF101"/>
    <mergeCell ref="D101:H101"/>
    <mergeCell ref="K102:AF102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E119:I119"/>
    <mergeCell ref="K119:AF119"/>
    <mergeCell ref="AG101:AM101"/>
    <mergeCell ref="AN101:AP101"/>
    <mergeCell ref="AG102:AM102"/>
    <mergeCell ref="AN102:AP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K114:AF114"/>
    <mergeCell ref="E114:I114"/>
    <mergeCell ref="K115:AF115"/>
    <mergeCell ref="E115:I115"/>
    <mergeCell ref="J116:AF116"/>
    <mergeCell ref="D116:H116"/>
    <mergeCell ref="K117:AF117"/>
    <mergeCell ref="E117:I117"/>
    <mergeCell ref="E118:I118"/>
    <mergeCell ref="K118:AF118"/>
    <mergeCell ref="L109:AF109"/>
    <mergeCell ref="F109:J109"/>
    <mergeCell ref="L110:AF110"/>
    <mergeCell ref="F110:J110"/>
    <mergeCell ref="K111:AF111"/>
    <mergeCell ref="E111:I111"/>
    <mergeCell ref="J112:AF112"/>
    <mergeCell ref="D112:H112"/>
    <mergeCell ref="J113:AF113"/>
    <mergeCell ref="D113:H113"/>
    <mergeCell ref="E104:I104"/>
    <mergeCell ref="K104:AF104"/>
    <mergeCell ref="E105:I105"/>
    <mergeCell ref="K105:AF105"/>
    <mergeCell ref="K106:AF106"/>
    <mergeCell ref="E106:I106"/>
    <mergeCell ref="D107:H107"/>
    <mergeCell ref="J107:AF107"/>
    <mergeCell ref="K108:AF108"/>
    <mergeCell ref="E108:I108"/>
  </mergeCells>
  <hyperlinks>
    <hyperlink ref="A96" location="'1371-1-1 - Maštal pre oší...'!C2" display="/" xr:uid="{00000000-0004-0000-0000-000000000000}"/>
    <hyperlink ref="A97" location="'1371-1-2 - Spojovacia chodba'!C2" display="/" xr:uid="{00000000-0004-0000-0000-000001000000}"/>
    <hyperlink ref="A98" location="'1371-1-3 - Zdravotechnika'!C2" display="/" xr:uid="{00000000-0004-0000-0000-000002000000}"/>
    <hyperlink ref="A99" location="'1371-1-4 - Elektroinštalácia'!C2" display="/" xr:uid="{00000000-0004-0000-0000-000003000000}"/>
    <hyperlink ref="A100" location="'1371-1-5 - Technológia'!C2" display="/" xr:uid="{00000000-0004-0000-0000-000004000000}"/>
    <hyperlink ref="A102" location="'1371-2-1 - Maštal pre oší...'!C2" display="/" xr:uid="{00000000-0004-0000-0000-000005000000}"/>
    <hyperlink ref="A103" location="'1371-2-2 - Spojovacia chodba'!C2" display="/" xr:uid="{00000000-0004-0000-0000-000006000000}"/>
    <hyperlink ref="A104" location="'1371-2-3 - Zdravotechnika'!C2" display="/" xr:uid="{00000000-0004-0000-0000-000007000000}"/>
    <hyperlink ref="A105" location="'1371-2-4 - Elektroinštalácia'!C2" display="/" xr:uid="{00000000-0004-0000-0000-000008000000}"/>
    <hyperlink ref="A106" location="'1371-2-5 - Technológia'!C2" display="/" xr:uid="{00000000-0004-0000-0000-000009000000}"/>
    <hyperlink ref="A109" location="'1371-3-1-1 - HSV a PSV vš...'!C2" display="/" xr:uid="{00000000-0004-0000-0000-00000A000000}"/>
    <hyperlink ref="A110" location="'1371-3-1-2 - Elektroinšta...'!C2" display="/" xr:uid="{00000000-0004-0000-0000-00000B000000}"/>
    <hyperlink ref="A111" location="'1371-3-2 - Oporná stena a...'!C2" display="/" xr:uid="{00000000-0004-0000-0000-00000C000000}"/>
    <hyperlink ref="A112" location="'1371-4 - SO-18 Areálová k...'!C2" display="/" xr:uid="{00000000-0004-0000-0000-00000D000000}"/>
    <hyperlink ref="A114" location="'1371-5-1 - HSV a PSV všeo...'!C2" display="/" xr:uid="{00000000-0004-0000-0000-00000E000000}"/>
    <hyperlink ref="A115" location="'1371-5-2 - Elektroinštalácia'!C2" display="/" xr:uid="{00000000-0004-0000-0000-00000F000000}"/>
    <hyperlink ref="A117" location="'1371-6-1 - HSV a PSV všeo...'!C2" display="/" xr:uid="{00000000-0004-0000-0000-000010000000}"/>
    <hyperlink ref="A118" location="'1371-6-2 - Elektroinštalácia'!C2" display="/" xr:uid="{00000000-0004-0000-0000-000011000000}"/>
    <hyperlink ref="A119" location="'1371-6-3 - Zdravotechnika...'!C2" display="/" xr:uid="{00000000-0004-0000-00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M153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114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789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813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ROUND(J123, 2)</f>
        <v>8628.15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ROUND((SUM(BE123:BE152)),  2)</f>
        <v>0</v>
      </c>
      <c r="G35" s="93"/>
      <c r="H35" s="93"/>
      <c r="I35" s="94">
        <v>0.2</v>
      </c>
      <c r="J35" s="92">
        <f>ROUND(((SUM(BE123:BE152))*I35),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ROUND((SUM(BF123:BF152)),  2)</f>
        <v>8628.15</v>
      </c>
      <c r="I36" s="95">
        <v>0.2</v>
      </c>
      <c r="J36" s="80">
        <f>ROUND(((SUM(BF123:BF152))*I36),  2)</f>
        <v>1725.63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ROUND((SUM(BG123:BG152)),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ROUND((SUM(BH123:BH152)),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ROUND((SUM(BI123:BI152)),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10353.779999999999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789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1371-2-4 - Elektroinštalácia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J123</f>
        <v>8628.15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J124</f>
        <v>8628.15</v>
      </c>
      <c r="L99" s="107"/>
    </row>
    <row r="100" spans="2:47" s="9" customFormat="1" ht="19.899999999999999" customHeight="1">
      <c r="B100" s="111"/>
      <c r="D100" s="112" t="s">
        <v>713</v>
      </c>
      <c r="E100" s="113"/>
      <c r="F100" s="113"/>
      <c r="G100" s="113"/>
      <c r="H100" s="113"/>
      <c r="I100" s="113"/>
      <c r="J100" s="114">
        <f>J125</f>
        <v>5547.15</v>
      </c>
      <c r="L100" s="111"/>
    </row>
    <row r="101" spans="2:47" s="9" customFormat="1" ht="19.899999999999999" customHeight="1">
      <c r="B101" s="111"/>
      <c r="D101" s="112" t="s">
        <v>714</v>
      </c>
      <c r="E101" s="113"/>
      <c r="F101" s="113"/>
      <c r="G101" s="113"/>
      <c r="H101" s="113"/>
      <c r="I101" s="113"/>
      <c r="J101" s="114">
        <f>J151</f>
        <v>3081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5"/>
    </row>
    <row r="108" spans="2:47" s="1" customFormat="1" ht="24.95" customHeight="1">
      <c r="B108" s="25"/>
      <c r="C108" s="17" t="s">
        <v>177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12</v>
      </c>
      <c r="L110" s="25"/>
    </row>
    <row r="111" spans="2:47" s="1" customFormat="1" ht="14.45" customHeight="1">
      <c r="B111" s="25"/>
      <c r="E111" s="204" t="str">
        <f>E7</f>
        <v>Rekonštrukcia  farmy ošípaných Malá Belá - Zmena č.1</v>
      </c>
      <c r="F111" s="205"/>
      <c r="G111" s="205"/>
      <c r="H111" s="205"/>
      <c r="L111" s="25"/>
    </row>
    <row r="112" spans="2:47" ht="12" customHeight="1">
      <c r="B112" s="16"/>
      <c r="C112" s="22" t="s">
        <v>153</v>
      </c>
      <c r="L112" s="16"/>
    </row>
    <row r="113" spans="2:65" s="1" customFormat="1" ht="14.45" customHeight="1">
      <c r="B113" s="25"/>
      <c r="E113" s="204" t="s">
        <v>789</v>
      </c>
      <c r="F113" s="203"/>
      <c r="G113" s="203"/>
      <c r="H113" s="203"/>
      <c r="L113" s="25"/>
    </row>
    <row r="114" spans="2:65" s="1" customFormat="1" ht="12" customHeight="1">
      <c r="B114" s="25"/>
      <c r="C114" s="22" t="s">
        <v>155</v>
      </c>
      <c r="L114" s="25"/>
    </row>
    <row r="115" spans="2:65" s="1" customFormat="1" ht="15.6" customHeight="1">
      <c r="B115" s="25"/>
      <c r="E115" s="171" t="str">
        <f>E11</f>
        <v>1371-2-4 - Elektroinštalácia</v>
      </c>
      <c r="F115" s="203"/>
      <c r="G115" s="203"/>
      <c r="H115" s="20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>Malá Belá,k.ú.Okoč, p.č.2781/1,2785/1,2787/1</v>
      </c>
      <c r="I117" s="22" t="s">
        <v>18</v>
      </c>
      <c r="J117" s="47" t="str">
        <f>IF(J14="","",J14)</f>
        <v>22. 3. 2022</v>
      </c>
      <c r="L117" s="25"/>
    </row>
    <row r="118" spans="2:65" s="1" customFormat="1" ht="6.95" customHeight="1">
      <c r="B118" s="25"/>
      <c r="L118" s="25"/>
    </row>
    <row r="119" spans="2:65" s="1" customFormat="1" ht="26.45" customHeight="1">
      <c r="B119" s="25"/>
      <c r="C119" s="22" t="s">
        <v>20</v>
      </c>
      <c r="F119" s="20" t="str">
        <f>E17</f>
        <v>Poľnohospodárske družstvo Kútniky, Kútniky č.640</v>
      </c>
      <c r="I119" s="22" t="s">
        <v>28</v>
      </c>
      <c r="J119" s="23" t="str">
        <f>E23</f>
        <v>BUING  s.r.o. , Veľký Meder, Tichá 5</v>
      </c>
      <c r="L119" s="25"/>
    </row>
    <row r="120" spans="2:65" s="1" customFormat="1" ht="15.6" customHeight="1">
      <c r="B120" s="25"/>
      <c r="C120" s="22" t="s">
        <v>26</v>
      </c>
      <c r="F120" s="20" t="str">
        <f>IF(E20="","",E20)</f>
        <v xml:space="preserve"> </v>
      </c>
      <c r="I120" s="22" t="s">
        <v>34</v>
      </c>
      <c r="J120" s="23" t="str">
        <f>E26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178</v>
      </c>
      <c r="D122" s="117" t="s">
        <v>61</v>
      </c>
      <c r="E122" s="117" t="s">
        <v>57</v>
      </c>
      <c r="F122" s="117" t="s">
        <v>58</v>
      </c>
      <c r="G122" s="117" t="s">
        <v>179</v>
      </c>
      <c r="H122" s="117" t="s">
        <v>180</v>
      </c>
      <c r="I122" s="117" t="s">
        <v>181</v>
      </c>
      <c r="J122" s="118" t="s">
        <v>159</v>
      </c>
      <c r="K122" s="119" t="s">
        <v>182</v>
      </c>
      <c r="L122" s="115"/>
      <c r="M122" s="53" t="s">
        <v>1</v>
      </c>
      <c r="N122" s="54" t="s">
        <v>40</v>
      </c>
      <c r="O122" s="54" t="s">
        <v>183</v>
      </c>
      <c r="P122" s="54" t="s">
        <v>184</v>
      </c>
      <c r="Q122" s="54" t="s">
        <v>185</v>
      </c>
      <c r="R122" s="54" t="s">
        <v>186</v>
      </c>
      <c r="S122" s="54" t="s">
        <v>187</v>
      </c>
      <c r="T122" s="55" t="s">
        <v>188</v>
      </c>
    </row>
    <row r="123" spans="2:65" s="1" customFormat="1" ht="22.9" customHeight="1">
      <c r="B123" s="25"/>
      <c r="C123" s="58" t="s">
        <v>160</v>
      </c>
      <c r="J123" s="120">
        <f>BK123</f>
        <v>8628.15</v>
      </c>
      <c r="L123" s="25"/>
      <c r="M123" s="56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3" t="s">
        <v>75</v>
      </c>
      <c r="AU123" s="13" t="s">
        <v>161</v>
      </c>
      <c r="BK123" s="123">
        <f>BK124</f>
        <v>8628.15</v>
      </c>
    </row>
    <row r="124" spans="2:65" s="11" customFormat="1" ht="25.9" customHeight="1">
      <c r="B124" s="124"/>
      <c r="D124" s="125" t="s">
        <v>75</v>
      </c>
      <c r="E124" s="126" t="s">
        <v>225</v>
      </c>
      <c r="F124" s="126" t="s">
        <v>540</v>
      </c>
      <c r="J124" s="127">
        <f>BK124</f>
        <v>8628.15</v>
      </c>
      <c r="L124" s="124"/>
      <c r="M124" s="128"/>
      <c r="P124" s="129">
        <f>P125+P151</f>
        <v>0</v>
      </c>
      <c r="R124" s="129">
        <f>R125+R151</f>
        <v>0</v>
      </c>
      <c r="T124" s="130">
        <f>T125+T151</f>
        <v>0</v>
      </c>
      <c r="AR124" s="125" t="s">
        <v>125</v>
      </c>
      <c r="AT124" s="131" t="s">
        <v>75</v>
      </c>
      <c r="AU124" s="131" t="s">
        <v>76</v>
      </c>
      <c r="AY124" s="125" t="s">
        <v>191</v>
      </c>
      <c r="BK124" s="132">
        <f>BK125+BK151</f>
        <v>8628.15</v>
      </c>
    </row>
    <row r="125" spans="2:65" s="11" customFormat="1" ht="22.9" customHeight="1">
      <c r="B125" s="124"/>
      <c r="D125" s="125" t="s">
        <v>75</v>
      </c>
      <c r="E125" s="133" t="s">
        <v>715</v>
      </c>
      <c r="F125" s="133" t="s">
        <v>716</v>
      </c>
      <c r="J125" s="134">
        <f>BK125</f>
        <v>5547.15</v>
      </c>
      <c r="L125" s="124"/>
      <c r="M125" s="128"/>
      <c r="P125" s="129">
        <f>SUM(P126:P150)</f>
        <v>0</v>
      </c>
      <c r="R125" s="129">
        <f>SUM(R126:R150)</f>
        <v>0</v>
      </c>
      <c r="T125" s="130">
        <f>SUM(T126:T150)</f>
        <v>0</v>
      </c>
      <c r="AR125" s="125" t="s">
        <v>83</v>
      </c>
      <c r="AT125" s="131" t="s">
        <v>75</v>
      </c>
      <c r="AU125" s="131" t="s">
        <v>83</v>
      </c>
      <c r="AY125" s="125" t="s">
        <v>191</v>
      </c>
      <c r="BK125" s="132">
        <f>SUM(BK126:BK150)</f>
        <v>5547.15</v>
      </c>
    </row>
    <row r="126" spans="2:65" s="1" customFormat="1" ht="14.45" customHeight="1">
      <c r="B126" s="25"/>
      <c r="C126" s="148" t="s">
        <v>83</v>
      </c>
      <c r="D126" s="148" t="s">
        <v>225</v>
      </c>
      <c r="E126" s="149" t="s">
        <v>814</v>
      </c>
      <c r="F126" s="150" t="s">
        <v>815</v>
      </c>
      <c r="G126" s="151" t="s">
        <v>484</v>
      </c>
      <c r="H126" s="152">
        <v>1</v>
      </c>
      <c r="I126" s="152">
        <v>1250</v>
      </c>
      <c r="J126" s="152">
        <f t="shared" ref="J126:J150" si="0">ROUND(I126*H126,3)</f>
        <v>1250</v>
      </c>
      <c r="K126" s="153"/>
      <c r="L126" s="154"/>
      <c r="M126" s="155" t="s">
        <v>1</v>
      </c>
      <c r="N126" s="156" t="s">
        <v>42</v>
      </c>
      <c r="O126" s="143">
        <v>0</v>
      </c>
      <c r="P126" s="143">
        <f t="shared" ref="P126:P150" si="1">O126*H126</f>
        <v>0</v>
      </c>
      <c r="Q126" s="143">
        <v>0</v>
      </c>
      <c r="R126" s="143">
        <f t="shared" ref="R126:R150" si="2">Q126*H126</f>
        <v>0</v>
      </c>
      <c r="S126" s="143">
        <v>0</v>
      </c>
      <c r="T126" s="144">
        <f t="shared" ref="T126:T150" si="3">S126*H126</f>
        <v>0</v>
      </c>
      <c r="AR126" s="145" t="s">
        <v>220</v>
      </c>
      <c r="AT126" s="145" t="s">
        <v>225</v>
      </c>
      <c r="AU126" s="145" t="s">
        <v>89</v>
      </c>
      <c r="AY126" s="13" t="s">
        <v>191</v>
      </c>
      <c r="BE126" s="146">
        <f t="shared" ref="BE126:BE150" si="4">IF(N126="základná",J126,0)</f>
        <v>0</v>
      </c>
      <c r="BF126" s="146">
        <f t="shared" ref="BF126:BF150" si="5">IF(N126="znížená",J126,0)</f>
        <v>1250</v>
      </c>
      <c r="BG126" s="146">
        <f t="shared" ref="BG126:BG150" si="6">IF(N126="zákl. prenesená",J126,0)</f>
        <v>0</v>
      </c>
      <c r="BH126" s="146">
        <f t="shared" ref="BH126:BH150" si="7">IF(N126="zníž. prenesená",J126,0)</f>
        <v>0</v>
      </c>
      <c r="BI126" s="146">
        <f t="shared" ref="BI126:BI150" si="8">IF(N126="nulová",J126,0)</f>
        <v>0</v>
      </c>
      <c r="BJ126" s="13" t="s">
        <v>89</v>
      </c>
      <c r="BK126" s="147">
        <f t="shared" ref="BK126:BK150" si="9">ROUND(I126*H126,3)</f>
        <v>1250</v>
      </c>
      <c r="BL126" s="13" t="s">
        <v>197</v>
      </c>
      <c r="BM126" s="145" t="s">
        <v>89</v>
      </c>
    </row>
    <row r="127" spans="2:65" s="1" customFormat="1" ht="19.899999999999999" customHeight="1">
      <c r="B127" s="25"/>
      <c r="C127" s="148" t="s">
        <v>89</v>
      </c>
      <c r="D127" s="148" t="s">
        <v>225</v>
      </c>
      <c r="E127" s="149" t="s">
        <v>816</v>
      </c>
      <c r="F127" s="150" t="s">
        <v>817</v>
      </c>
      <c r="G127" s="151" t="s">
        <v>484</v>
      </c>
      <c r="H127" s="152">
        <v>2</v>
      </c>
      <c r="I127" s="152">
        <v>185</v>
      </c>
      <c r="J127" s="152">
        <f t="shared" si="0"/>
        <v>370</v>
      </c>
      <c r="K127" s="153"/>
      <c r="L127" s="154"/>
      <c r="M127" s="155" t="s">
        <v>1</v>
      </c>
      <c r="N127" s="156" t="s">
        <v>42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220</v>
      </c>
      <c r="AT127" s="145" t="s">
        <v>225</v>
      </c>
      <c r="AU127" s="145" t="s">
        <v>89</v>
      </c>
      <c r="AY127" s="13" t="s">
        <v>191</v>
      </c>
      <c r="BE127" s="146">
        <f t="shared" si="4"/>
        <v>0</v>
      </c>
      <c r="BF127" s="146">
        <f t="shared" si="5"/>
        <v>370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3" t="s">
        <v>89</v>
      </c>
      <c r="BK127" s="147">
        <f t="shared" si="9"/>
        <v>370</v>
      </c>
      <c r="BL127" s="13" t="s">
        <v>197</v>
      </c>
      <c r="BM127" s="145" t="s">
        <v>197</v>
      </c>
    </row>
    <row r="128" spans="2:65" s="1" customFormat="1" ht="14.45" customHeight="1">
      <c r="B128" s="25"/>
      <c r="C128" s="148" t="s">
        <v>125</v>
      </c>
      <c r="D128" s="148" t="s">
        <v>225</v>
      </c>
      <c r="E128" s="149" t="s">
        <v>721</v>
      </c>
      <c r="F128" s="150" t="s">
        <v>722</v>
      </c>
      <c r="G128" s="151" t="s">
        <v>484</v>
      </c>
      <c r="H128" s="152">
        <v>22</v>
      </c>
      <c r="I128" s="152">
        <v>28.34</v>
      </c>
      <c r="J128" s="152">
        <f t="shared" si="0"/>
        <v>623.48</v>
      </c>
      <c r="K128" s="153"/>
      <c r="L128" s="154"/>
      <c r="M128" s="155" t="s">
        <v>1</v>
      </c>
      <c r="N128" s="156" t="s">
        <v>42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220</v>
      </c>
      <c r="AT128" s="145" t="s">
        <v>225</v>
      </c>
      <c r="AU128" s="145" t="s">
        <v>89</v>
      </c>
      <c r="AY128" s="13" t="s">
        <v>191</v>
      </c>
      <c r="BE128" s="146">
        <f t="shared" si="4"/>
        <v>0</v>
      </c>
      <c r="BF128" s="146">
        <f t="shared" si="5"/>
        <v>623.48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89</v>
      </c>
      <c r="BK128" s="147">
        <f t="shared" si="9"/>
        <v>623.48</v>
      </c>
      <c r="BL128" s="13" t="s">
        <v>197</v>
      </c>
      <c r="BM128" s="145" t="s">
        <v>212</v>
      </c>
    </row>
    <row r="129" spans="2:65" s="1" customFormat="1" ht="14.45" customHeight="1">
      <c r="B129" s="25"/>
      <c r="C129" s="148" t="s">
        <v>197</v>
      </c>
      <c r="D129" s="148" t="s">
        <v>225</v>
      </c>
      <c r="E129" s="149" t="s">
        <v>723</v>
      </c>
      <c r="F129" s="150" t="s">
        <v>724</v>
      </c>
      <c r="G129" s="151" t="s">
        <v>484</v>
      </c>
      <c r="H129" s="152">
        <v>2</v>
      </c>
      <c r="I129" s="152">
        <v>16.84</v>
      </c>
      <c r="J129" s="152">
        <f t="shared" si="0"/>
        <v>33.68</v>
      </c>
      <c r="K129" s="153"/>
      <c r="L129" s="154"/>
      <c r="M129" s="155" t="s">
        <v>1</v>
      </c>
      <c r="N129" s="156" t="s">
        <v>42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220</v>
      </c>
      <c r="AT129" s="145" t="s">
        <v>225</v>
      </c>
      <c r="AU129" s="145" t="s">
        <v>89</v>
      </c>
      <c r="AY129" s="13" t="s">
        <v>191</v>
      </c>
      <c r="BE129" s="146">
        <f t="shared" si="4"/>
        <v>0</v>
      </c>
      <c r="BF129" s="146">
        <f t="shared" si="5"/>
        <v>33.68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89</v>
      </c>
      <c r="BK129" s="147">
        <f t="shared" si="9"/>
        <v>33.68</v>
      </c>
      <c r="BL129" s="13" t="s">
        <v>197</v>
      </c>
      <c r="BM129" s="145" t="s">
        <v>220</v>
      </c>
    </row>
    <row r="130" spans="2:65" s="1" customFormat="1" ht="14.45" customHeight="1">
      <c r="B130" s="25"/>
      <c r="C130" s="148" t="s">
        <v>208</v>
      </c>
      <c r="D130" s="148" t="s">
        <v>225</v>
      </c>
      <c r="E130" s="149" t="s">
        <v>725</v>
      </c>
      <c r="F130" s="150" t="s">
        <v>726</v>
      </c>
      <c r="G130" s="151" t="s">
        <v>484</v>
      </c>
      <c r="H130" s="152">
        <v>3</v>
      </c>
      <c r="I130" s="152">
        <v>12.34</v>
      </c>
      <c r="J130" s="152">
        <f t="shared" si="0"/>
        <v>37.020000000000003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 t="shared" si="4"/>
        <v>0</v>
      </c>
      <c r="BF130" s="146">
        <f t="shared" si="5"/>
        <v>37.020000000000003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89</v>
      </c>
      <c r="BK130" s="147">
        <f t="shared" si="9"/>
        <v>37.020000000000003</v>
      </c>
      <c r="BL130" s="13" t="s">
        <v>197</v>
      </c>
      <c r="BM130" s="145" t="s">
        <v>230</v>
      </c>
    </row>
    <row r="131" spans="2:65" s="1" customFormat="1" ht="14.45" customHeight="1">
      <c r="B131" s="25"/>
      <c r="C131" s="148" t="s">
        <v>212</v>
      </c>
      <c r="D131" s="148" t="s">
        <v>225</v>
      </c>
      <c r="E131" s="149" t="s">
        <v>727</v>
      </c>
      <c r="F131" s="150" t="s">
        <v>728</v>
      </c>
      <c r="G131" s="151" t="s">
        <v>484</v>
      </c>
      <c r="H131" s="152">
        <v>3</v>
      </c>
      <c r="I131" s="152">
        <v>3.57</v>
      </c>
      <c r="J131" s="152">
        <f t="shared" si="0"/>
        <v>10.71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 t="shared" si="4"/>
        <v>0</v>
      </c>
      <c r="BF131" s="146">
        <f t="shared" si="5"/>
        <v>10.71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89</v>
      </c>
      <c r="BK131" s="147">
        <f t="shared" si="9"/>
        <v>10.71</v>
      </c>
      <c r="BL131" s="13" t="s">
        <v>197</v>
      </c>
      <c r="BM131" s="145" t="s">
        <v>240</v>
      </c>
    </row>
    <row r="132" spans="2:65" s="1" customFormat="1" ht="14.45" customHeight="1">
      <c r="B132" s="25"/>
      <c r="C132" s="148" t="s">
        <v>216</v>
      </c>
      <c r="D132" s="148" t="s">
        <v>225</v>
      </c>
      <c r="E132" s="149" t="s">
        <v>729</v>
      </c>
      <c r="F132" s="150" t="s">
        <v>730</v>
      </c>
      <c r="G132" s="151" t="s">
        <v>461</v>
      </c>
      <c r="H132" s="152">
        <v>25</v>
      </c>
      <c r="I132" s="152">
        <v>16.61</v>
      </c>
      <c r="J132" s="152">
        <f t="shared" si="0"/>
        <v>415.25</v>
      </c>
      <c r="K132" s="153"/>
      <c r="L132" s="154"/>
      <c r="M132" s="155" t="s">
        <v>1</v>
      </c>
      <c r="N132" s="156" t="s">
        <v>42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220</v>
      </c>
      <c r="AT132" s="145" t="s">
        <v>225</v>
      </c>
      <c r="AU132" s="145" t="s">
        <v>89</v>
      </c>
      <c r="AY132" s="13" t="s">
        <v>191</v>
      </c>
      <c r="BE132" s="146">
        <f t="shared" si="4"/>
        <v>0</v>
      </c>
      <c r="BF132" s="146">
        <f t="shared" si="5"/>
        <v>415.25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89</v>
      </c>
      <c r="BK132" s="147">
        <f t="shared" si="9"/>
        <v>415.25</v>
      </c>
      <c r="BL132" s="13" t="s">
        <v>197</v>
      </c>
      <c r="BM132" s="145" t="s">
        <v>248</v>
      </c>
    </row>
    <row r="133" spans="2:65" s="1" customFormat="1" ht="14.45" customHeight="1">
      <c r="B133" s="25"/>
      <c r="C133" s="148" t="s">
        <v>220</v>
      </c>
      <c r="D133" s="148" t="s">
        <v>225</v>
      </c>
      <c r="E133" s="149" t="s">
        <v>731</v>
      </c>
      <c r="F133" s="150" t="s">
        <v>732</v>
      </c>
      <c r="G133" s="151" t="s">
        <v>484</v>
      </c>
      <c r="H133" s="152">
        <v>1</v>
      </c>
      <c r="I133" s="152">
        <v>28.15</v>
      </c>
      <c r="J133" s="152">
        <f t="shared" si="0"/>
        <v>28.15</v>
      </c>
      <c r="K133" s="153"/>
      <c r="L133" s="154"/>
      <c r="M133" s="155" t="s">
        <v>1</v>
      </c>
      <c r="N133" s="156" t="s">
        <v>42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220</v>
      </c>
      <c r="AT133" s="145" t="s">
        <v>225</v>
      </c>
      <c r="AU133" s="145" t="s">
        <v>89</v>
      </c>
      <c r="AY133" s="13" t="s">
        <v>191</v>
      </c>
      <c r="BE133" s="146">
        <f t="shared" si="4"/>
        <v>0</v>
      </c>
      <c r="BF133" s="146">
        <f t="shared" si="5"/>
        <v>28.15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89</v>
      </c>
      <c r="BK133" s="147">
        <f t="shared" si="9"/>
        <v>28.15</v>
      </c>
      <c r="BL133" s="13" t="s">
        <v>197</v>
      </c>
      <c r="BM133" s="145" t="s">
        <v>256</v>
      </c>
    </row>
    <row r="134" spans="2:65" s="1" customFormat="1" ht="14.45" customHeight="1">
      <c r="B134" s="25"/>
      <c r="C134" s="148" t="s">
        <v>224</v>
      </c>
      <c r="D134" s="148" t="s">
        <v>225</v>
      </c>
      <c r="E134" s="149" t="s">
        <v>733</v>
      </c>
      <c r="F134" s="150" t="s">
        <v>734</v>
      </c>
      <c r="G134" s="151" t="s">
        <v>484</v>
      </c>
      <c r="H134" s="152">
        <v>1</v>
      </c>
      <c r="I134" s="152">
        <v>13.68</v>
      </c>
      <c r="J134" s="152">
        <f t="shared" si="0"/>
        <v>13.68</v>
      </c>
      <c r="K134" s="153"/>
      <c r="L134" s="154"/>
      <c r="M134" s="155" t="s">
        <v>1</v>
      </c>
      <c r="N134" s="156" t="s">
        <v>42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220</v>
      </c>
      <c r="AT134" s="145" t="s">
        <v>225</v>
      </c>
      <c r="AU134" s="145" t="s">
        <v>89</v>
      </c>
      <c r="AY134" s="13" t="s">
        <v>191</v>
      </c>
      <c r="BE134" s="146">
        <f t="shared" si="4"/>
        <v>0</v>
      </c>
      <c r="BF134" s="146">
        <f t="shared" si="5"/>
        <v>13.68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89</v>
      </c>
      <c r="BK134" s="147">
        <f t="shared" si="9"/>
        <v>13.68</v>
      </c>
      <c r="BL134" s="13" t="s">
        <v>197</v>
      </c>
      <c r="BM134" s="145" t="s">
        <v>264</v>
      </c>
    </row>
    <row r="135" spans="2:65" s="1" customFormat="1" ht="14.45" customHeight="1">
      <c r="B135" s="25"/>
      <c r="C135" s="148" t="s">
        <v>230</v>
      </c>
      <c r="D135" s="148" t="s">
        <v>225</v>
      </c>
      <c r="E135" s="149" t="s">
        <v>735</v>
      </c>
      <c r="F135" s="150" t="s">
        <v>736</v>
      </c>
      <c r="G135" s="151" t="s">
        <v>461</v>
      </c>
      <c r="H135" s="152">
        <v>650</v>
      </c>
      <c r="I135" s="152">
        <v>0.97</v>
      </c>
      <c r="J135" s="152">
        <f t="shared" si="0"/>
        <v>630.5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630.5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630.5</v>
      </c>
      <c r="BL135" s="13" t="s">
        <v>197</v>
      </c>
      <c r="BM135" s="145" t="s">
        <v>7</v>
      </c>
    </row>
    <row r="136" spans="2:65" s="1" customFormat="1" ht="14.45" customHeight="1">
      <c r="B136" s="25"/>
      <c r="C136" s="148" t="s">
        <v>235</v>
      </c>
      <c r="D136" s="148" t="s">
        <v>225</v>
      </c>
      <c r="E136" s="149" t="s">
        <v>737</v>
      </c>
      <c r="F136" s="150" t="s">
        <v>738</v>
      </c>
      <c r="G136" s="151" t="s">
        <v>461</v>
      </c>
      <c r="H136" s="152">
        <v>40</v>
      </c>
      <c r="I136" s="152">
        <v>1.58</v>
      </c>
      <c r="J136" s="152">
        <f t="shared" si="0"/>
        <v>63.2</v>
      </c>
      <c r="K136" s="153"/>
      <c r="L136" s="154"/>
      <c r="M136" s="155" t="s">
        <v>1</v>
      </c>
      <c r="N136" s="156" t="s">
        <v>42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220</v>
      </c>
      <c r="AT136" s="145" t="s">
        <v>225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63.2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63.2</v>
      </c>
      <c r="BL136" s="13" t="s">
        <v>197</v>
      </c>
      <c r="BM136" s="145" t="s">
        <v>279</v>
      </c>
    </row>
    <row r="137" spans="2:65" s="1" customFormat="1" ht="14.45" customHeight="1">
      <c r="B137" s="25"/>
      <c r="C137" s="148" t="s">
        <v>240</v>
      </c>
      <c r="D137" s="148" t="s">
        <v>225</v>
      </c>
      <c r="E137" s="149" t="s">
        <v>739</v>
      </c>
      <c r="F137" s="150" t="s">
        <v>740</v>
      </c>
      <c r="G137" s="151" t="s">
        <v>461</v>
      </c>
      <c r="H137" s="152">
        <v>120</v>
      </c>
      <c r="I137" s="152">
        <v>6.29</v>
      </c>
      <c r="J137" s="152">
        <f t="shared" si="0"/>
        <v>754.8</v>
      </c>
      <c r="K137" s="153"/>
      <c r="L137" s="154"/>
      <c r="M137" s="155" t="s">
        <v>1</v>
      </c>
      <c r="N137" s="156" t="s">
        <v>42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220</v>
      </c>
      <c r="AT137" s="145" t="s">
        <v>225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754.8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754.8</v>
      </c>
      <c r="BL137" s="13" t="s">
        <v>197</v>
      </c>
      <c r="BM137" s="145" t="s">
        <v>287</v>
      </c>
    </row>
    <row r="138" spans="2:65" s="1" customFormat="1" ht="14.45" customHeight="1">
      <c r="B138" s="25"/>
      <c r="C138" s="148" t="s">
        <v>244</v>
      </c>
      <c r="D138" s="148" t="s">
        <v>225</v>
      </c>
      <c r="E138" s="149" t="s">
        <v>741</v>
      </c>
      <c r="F138" s="150" t="s">
        <v>742</v>
      </c>
      <c r="G138" s="151" t="s">
        <v>461</v>
      </c>
      <c r="H138" s="152">
        <v>35</v>
      </c>
      <c r="I138" s="152">
        <v>0.41</v>
      </c>
      <c r="J138" s="152">
        <f t="shared" si="0"/>
        <v>14.35</v>
      </c>
      <c r="K138" s="153"/>
      <c r="L138" s="154"/>
      <c r="M138" s="155" t="s">
        <v>1</v>
      </c>
      <c r="N138" s="156" t="s">
        <v>42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220</v>
      </c>
      <c r="AT138" s="145" t="s">
        <v>225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14.35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14.35</v>
      </c>
      <c r="BL138" s="13" t="s">
        <v>197</v>
      </c>
      <c r="BM138" s="145" t="s">
        <v>295</v>
      </c>
    </row>
    <row r="139" spans="2:65" s="1" customFormat="1" ht="14.45" customHeight="1">
      <c r="B139" s="25"/>
      <c r="C139" s="148" t="s">
        <v>248</v>
      </c>
      <c r="D139" s="148" t="s">
        <v>225</v>
      </c>
      <c r="E139" s="149" t="s">
        <v>743</v>
      </c>
      <c r="F139" s="150" t="s">
        <v>744</v>
      </c>
      <c r="G139" s="151" t="s">
        <v>461</v>
      </c>
      <c r="H139" s="152">
        <v>20</v>
      </c>
      <c r="I139" s="152">
        <v>0.57999999999999996</v>
      </c>
      <c r="J139" s="152">
        <f t="shared" si="0"/>
        <v>11.6</v>
      </c>
      <c r="K139" s="153"/>
      <c r="L139" s="154"/>
      <c r="M139" s="155" t="s">
        <v>1</v>
      </c>
      <c r="N139" s="156" t="s">
        <v>42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220</v>
      </c>
      <c r="AT139" s="145" t="s">
        <v>225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11.6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11.6</v>
      </c>
      <c r="BL139" s="13" t="s">
        <v>197</v>
      </c>
      <c r="BM139" s="145" t="s">
        <v>304</v>
      </c>
    </row>
    <row r="140" spans="2:65" s="1" customFormat="1" ht="14.45" customHeight="1">
      <c r="B140" s="25"/>
      <c r="C140" s="148" t="s">
        <v>252</v>
      </c>
      <c r="D140" s="148" t="s">
        <v>225</v>
      </c>
      <c r="E140" s="149" t="s">
        <v>745</v>
      </c>
      <c r="F140" s="150" t="s">
        <v>746</v>
      </c>
      <c r="G140" s="151" t="s">
        <v>461</v>
      </c>
      <c r="H140" s="152">
        <v>25</v>
      </c>
      <c r="I140" s="152">
        <v>0.65</v>
      </c>
      <c r="J140" s="152">
        <f t="shared" si="0"/>
        <v>16.25</v>
      </c>
      <c r="K140" s="153"/>
      <c r="L140" s="154"/>
      <c r="M140" s="155" t="s">
        <v>1</v>
      </c>
      <c r="N140" s="156" t="s">
        <v>42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220</v>
      </c>
      <c r="AT140" s="145" t="s">
        <v>225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16.25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16.25</v>
      </c>
      <c r="BL140" s="13" t="s">
        <v>197</v>
      </c>
      <c r="BM140" s="145" t="s">
        <v>312</v>
      </c>
    </row>
    <row r="141" spans="2:65" s="1" customFormat="1" ht="14.45" customHeight="1">
      <c r="B141" s="25"/>
      <c r="C141" s="148" t="s">
        <v>256</v>
      </c>
      <c r="D141" s="148" t="s">
        <v>225</v>
      </c>
      <c r="E141" s="149" t="s">
        <v>747</v>
      </c>
      <c r="F141" s="150" t="s">
        <v>748</v>
      </c>
      <c r="G141" s="151" t="s">
        <v>461</v>
      </c>
      <c r="H141" s="152">
        <v>150</v>
      </c>
      <c r="I141" s="152">
        <v>0.73</v>
      </c>
      <c r="J141" s="152">
        <f t="shared" si="0"/>
        <v>109.5</v>
      </c>
      <c r="K141" s="153"/>
      <c r="L141" s="154"/>
      <c r="M141" s="155" t="s">
        <v>1</v>
      </c>
      <c r="N141" s="156" t="s">
        <v>42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220</v>
      </c>
      <c r="AT141" s="145" t="s">
        <v>225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109.5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109.5</v>
      </c>
      <c r="BL141" s="13" t="s">
        <v>197</v>
      </c>
      <c r="BM141" s="145" t="s">
        <v>321</v>
      </c>
    </row>
    <row r="142" spans="2:65" s="1" customFormat="1" ht="14.45" customHeight="1">
      <c r="B142" s="25"/>
      <c r="C142" s="148" t="s">
        <v>260</v>
      </c>
      <c r="D142" s="148" t="s">
        <v>225</v>
      </c>
      <c r="E142" s="149" t="s">
        <v>749</v>
      </c>
      <c r="F142" s="150" t="s">
        <v>750</v>
      </c>
      <c r="G142" s="151" t="s">
        <v>461</v>
      </c>
      <c r="H142" s="152">
        <v>100</v>
      </c>
      <c r="I142" s="152">
        <v>0.47</v>
      </c>
      <c r="J142" s="152">
        <f t="shared" si="0"/>
        <v>47</v>
      </c>
      <c r="K142" s="153"/>
      <c r="L142" s="154"/>
      <c r="M142" s="155" t="s">
        <v>1</v>
      </c>
      <c r="N142" s="156" t="s">
        <v>42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220</v>
      </c>
      <c r="AT142" s="145" t="s">
        <v>225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47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47</v>
      </c>
      <c r="BL142" s="13" t="s">
        <v>197</v>
      </c>
      <c r="BM142" s="145" t="s">
        <v>329</v>
      </c>
    </row>
    <row r="143" spans="2:65" s="1" customFormat="1" ht="14.45" customHeight="1">
      <c r="B143" s="25"/>
      <c r="C143" s="148" t="s">
        <v>264</v>
      </c>
      <c r="D143" s="148" t="s">
        <v>225</v>
      </c>
      <c r="E143" s="149" t="s">
        <v>751</v>
      </c>
      <c r="F143" s="150" t="s">
        <v>752</v>
      </c>
      <c r="G143" s="151" t="s">
        <v>461</v>
      </c>
      <c r="H143" s="152">
        <v>250</v>
      </c>
      <c r="I143" s="152">
        <v>1.03</v>
      </c>
      <c r="J143" s="152">
        <f t="shared" si="0"/>
        <v>257.5</v>
      </c>
      <c r="K143" s="153"/>
      <c r="L143" s="154"/>
      <c r="M143" s="155" t="s">
        <v>1</v>
      </c>
      <c r="N143" s="156" t="s">
        <v>42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220</v>
      </c>
      <c r="AT143" s="145" t="s">
        <v>225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257.5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257.5</v>
      </c>
      <c r="BL143" s="13" t="s">
        <v>197</v>
      </c>
      <c r="BM143" s="145" t="s">
        <v>338</v>
      </c>
    </row>
    <row r="144" spans="2:65" s="1" customFormat="1" ht="14.45" customHeight="1">
      <c r="B144" s="25"/>
      <c r="C144" s="148" t="s">
        <v>268</v>
      </c>
      <c r="D144" s="148" t="s">
        <v>225</v>
      </c>
      <c r="E144" s="149" t="s">
        <v>753</v>
      </c>
      <c r="F144" s="150" t="s">
        <v>754</v>
      </c>
      <c r="G144" s="151" t="s">
        <v>461</v>
      </c>
      <c r="H144" s="152">
        <v>100</v>
      </c>
      <c r="I144" s="152">
        <v>0.42</v>
      </c>
      <c r="J144" s="152">
        <f t="shared" si="0"/>
        <v>42</v>
      </c>
      <c r="K144" s="153"/>
      <c r="L144" s="154"/>
      <c r="M144" s="155" t="s">
        <v>1</v>
      </c>
      <c r="N144" s="156" t="s">
        <v>42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220</v>
      </c>
      <c r="AT144" s="145" t="s">
        <v>225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42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42</v>
      </c>
      <c r="BL144" s="13" t="s">
        <v>197</v>
      </c>
      <c r="BM144" s="145" t="s">
        <v>346</v>
      </c>
    </row>
    <row r="145" spans="2:65" s="1" customFormat="1" ht="14.45" customHeight="1">
      <c r="B145" s="25"/>
      <c r="C145" s="148" t="s">
        <v>7</v>
      </c>
      <c r="D145" s="148" t="s">
        <v>225</v>
      </c>
      <c r="E145" s="149" t="s">
        <v>755</v>
      </c>
      <c r="F145" s="150" t="s">
        <v>756</v>
      </c>
      <c r="G145" s="151" t="s">
        <v>461</v>
      </c>
      <c r="H145" s="152">
        <v>3</v>
      </c>
      <c r="I145" s="152">
        <v>6.26</v>
      </c>
      <c r="J145" s="152">
        <f t="shared" si="0"/>
        <v>18.78</v>
      </c>
      <c r="K145" s="153"/>
      <c r="L145" s="154"/>
      <c r="M145" s="155" t="s">
        <v>1</v>
      </c>
      <c r="N145" s="156" t="s">
        <v>42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220</v>
      </c>
      <c r="AT145" s="145" t="s">
        <v>225</v>
      </c>
      <c r="AU145" s="145" t="s">
        <v>89</v>
      </c>
      <c r="AY145" s="13" t="s">
        <v>191</v>
      </c>
      <c r="BE145" s="146">
        <f t="shared" si="4"/>
        <v>0</v>
      </c>
      <c r="BF145" s="146">
        <f t="shared" si="5"/>
        <v>18.78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89</v>
      </c>
      <c r="BK145" s="147">
        <f t="shared" si="9"/>
        <v>18.78</v>
      </c>
      <c r="BL145" s="13" t="s">
        <v>197</v>
      </c>
      <c r="BM145" s="145" t="s">
        <v>355</v>
      </c>
    </row>
    <row r="146" spans="2:65" s="1" customFormat="1" ht="14.45" customHeight="1">
      <c r="B146" s="25"/>
      <c r="C146" s="148" t="s">
        <v>275</v>
      </c>
      <c r="D146" s="148" t="s">
        <v>225</v>
      </c>
      <c r="E146" s="149" t="s">
        <v>757</v>
      </c>
      <c r="F146" s="150" t="s">
        <v>758</v>
      </c>
      <c r="G146" s="151" t="s">
        <v>461</v>
      </c>
      <c r="H146" s="152">
        <v>200</v>
      </c>
      <c r="I146" s="152">
        <v>2.46</v>
      </c>
      <c r="J146" s="152">
        <f t="shared" si="0"/>
        <v>492</v>
      </c>
      <c r="K146" s="153"/>
      <c r="L146" s="154"/>
      <c r="M146" s="155" t="s">
        <v>1</v>
      </c>
      <c r="N146" s="156" t="s">
        <v>42</v>
      </c>
      <c r="O146" s="143">
        <v>0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220</v>
      </c>
      <c r="AT146" s="145" t="s">
        <v>225</v>
      </c>
      <c r="AU146" s="145" t="s">
        <v>89</v>
      </c>
      <c r="AY146" s="13" t="s">
        <v>191</v>
      </c>
      <c r="BE146" s="146">
        <f t="shared" si="4"/>
        <v>0</v>
      </c>
      <c r="BF146" s="146">
        <f t="shared" si="5"/>
        <v>492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89</v>
      </c>
      <c r="BK146" s="147">
        <f t="shared" si="9"/>
        <v>492</v>
      </c>
      <c r="BL146" s="13" t="s">
        <v>197</v>
      </c>
      <c r="BM146" s="145" t="s">
        <v>363</v>
      </c>
    </row>
    <row r="147" spans="2:65" s="1" customFormat="1" ht="14.45" customHeight="1">
      <c r="B147" s="25"/>
      <c r="C147" s="148" t="s">
        <v>279</v>
      </c>
      <c r="D147" s="148" t="s">
        <v>225</v>
      </c>
      <c r="E147" s="149" t="s">
        <v>818</v>
      </c>
      <c r="F147" s="150" t="s">
        <v>760</v>
      </c>
      <c r="G147" s="151" t="s">
        <v>461</v>
      </c>
      <c r="H147" s="152">
        <v>90</v>
      </c>
      <c r="I147" s="152">
        <v>1.85</v>
      </c>
      <c r="J147" s="152">
        <f t="shared" si="0"/>
        <v>166.5</v>
      </c>
      <c r="K147" s="153"/>
      <c r="L147" s="154"/>
      <c r="M147" s="155" t="s">
        <v>1</v>
      </c>
      <c r="N147" s="156" t="s">
        <v>42</v>
      </c>
      <c r="O147" s="143">
        <v>0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220</v>
      </c>
      <c r="AT147" s="145" t="s">
        <v>225</v>
      </c>
      <c r="AU147" s="145" t="s">
        <v>89</v>
      </c>
      <c r="AY147" s="13" t="s">
        <v>191</v>
      </c>
      <c r="BE147" s="146">
        <f t="shared" si="4"/>
        <v>0</v>
      </c>
      <c r="BF147" s="146">
        <f t="shared" si="5"/>
        <v>166.5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89</v>
      </c>
      <c r="BK147" s="147">
        <f t="shared" si="9"/>
        <v>166.5</v>
      </c>
      <c r="BL147" s="13" t="s">
        <v>197</v>
      </c>
      <c r="BM147" s="145" t="s">
        <v>371</v>
      </c>
    </row>
    <row r="148" spans="2:65" s="1" customFormat="1" ht="14.45" customHeight="1">
      <c r="B148" s="25"/>
      <c r="C148" s="148" t="s">
        <v>283</v>
      </c>
      <c r="D148" s="148" t="s">
        <v>225</v>
      </c>
      <c r="E148" s="149" t="s">
        <v>761</v>
      </c>
      <c r="F148" s="150" t="s">
        <v>762</v>
      </c>
      <c r="G148" s="151" t="s">
        <v>484</v>
      </c>
      <c r="H148" s="152">
        <v>60</v>
      </c>
      <c r="I148" s="152">
        <v>0.44</v>
      </c>
      <c r="J148" s="152">
        <f t="shared" si="0"/>
        <v>26.4</v>
      </c>
      <c r="K148" s="153"/>
      <c r="L148" s="154"/>
      <c r="M148" s="155" t="s">
        <v>1</v>
      </c>
      <c r="N148" s="156" t="s">
        <v>42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220</v>
      </c>
      <c r="AT148" s="145" t="s">
        <v>225</v>
      </c>
      <c r="AU148" s="145" t="s">
        <v>89</v>
      </c>
      <c r="AY148" s="13" t="s">
        <v>191</v>
      </c>
      <c r="BE148" s="146">
        <f t="shared" si="4"/>
        <v>0</v>
      </c>
      <c r="BF148" s="146">
        <f t="shared" si="5"/>
        <v>26.4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89</v>
      </c>
      <c r="BK148" s="147">
        <f t="shared" si="9"/>
        <v>26.4</v>
      </c>
      <c r="BL148" s="13" t="s">
        <v>197</v>
      </c>
      <c r="BM148" s="145" t="s">
        <v>379</v>
      </c>
    </row>
    <row r="149" spans="2:65" s="1" customFormat="1" ht="14.45" customHeight="1">
      <c r="B149" s="25"/>
      <c r="C149" s="148" t="s">
        <v>287</v>
      </c>
      <c r="D149" s="148" t="s">
        <v>225</v>
      </c>
      <c r="E149" s="149" t="s">
        <v>763</v>
      </c>
      <c r="F149" s="150" t="s">
        <v>764</v>
      </c>
      <c r="G149" s="151" t="s">
        <v>484</v>
      </c>
      <c r="H149" s="152">
        <v>100</v>
      </c>
      <c r="I149" s="152">
        <v>0.62</v>
      </c>
      <c r="J149" s="152">
        <f t="shared" si="0"/>
        <v>62</v>
      </c>
      <c r="K149" s="153"/>
      <c r="L149" s="154"/>
      <c r="M149" s="155" t="s">
        <v>1</v>
      </c>
      <c r="N149" s="156" t="s">
        <v>42</v>
      </c>
      <c r="O149" s="143">
        <v>0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220</v>
      </c>
      <c r="AT149" s="145" t="s">
        <v>225</v>
      </c>
      <c r="AU149" s="145" t="s">
        <v>89</v>
      </c>
      <c r="AY149" s="13" t="s">
        <v>191</v>
      </c>
      <c r="BE149" s="146">
        <f t="shared" si="4"/>
        <v>0</v>
      </c>
      <c r="BF149" s="146">
        <f t="shared" si="5"/>
        <v>62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89</v>
      </c>
      <c r="BK149" s="147">
        <f t="shared" si="9"/>
        <v>62</v>
      </c>
      <c r="BL149" s="13" t="s">
        <v>197</v>
      </c>
      <c r="BM149" s="145" t="s">
        <v>389</v>
      </c>
    </row>
    <row r="150" spans="2:65" s="1" customFormat="1" ht="14.45" customHeight="1">
      <c r="B150" s="25"/>
      <c r="C150" s="148" t="s">
        <v>291</v>
      </c>
      <c r="D150" s="148" t="s">
        <v>225</v>
      </c>
      <c r="E150" s="149" t="s">
        <v>765</v>
      </c>
      <c r="F150" s="150" t="s">
        <v>766</v>
      </c>
      <c r="G150" s="151" t="s">
        <v>461</v>
      </c>
      <c r="H150" s="152">
        <v>20</v>
      </c>
      <c r="I150" s="152">
        <v>2.64</v>
      </c>
      <c r="J150" s="152">
        <f t="shared" si="0"/>
        <v>52.8</v>
      </c>
      <c r="K150" s="153"/>
      <c r="L150" s="154"/>
      <c r="M150" s="155" t="s">
        <v>1</v>
      </c>
      <c r="N150" s="156" t="s">
        <v>42</v>
      </c>
      <c r="O150" s="143">
        <v>0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220</v>
      </c>
      <c r="AT150" s="145" t="s">
        <v>225</v>
      </c>
      <c r="AU150" s="145" t="s">
        <v>89</v>
      </c>
      <c r="AY150" s="13" t="s">
        <v>191</v>
      </c>
      <c r="BE150" s="146">
        <f t="shared" si="4"/>
        <v>0</v>
      </c>
      <c r="BF150" s="146">
        <f t="shared" si="5"/>
        <v>52.8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89</v>
      </c>
      <c r="BK150" s="147">
        <f t="shared" si="9"/>
        <v>52.8</v>
      </c>
      <c r="BL150" s="13" t="s">
        <v>197</v>
      </c>
      <c r="BM150" s="145" t="s">
        <v>401</v>
      </c>
    </row>
    <row r="151" spans="2:65" s="11" customFormat="1" ht="22.9" customHeight="1">
      <c r="B151" s="124"/>
      <c r="D151" s="125" t="s">
        <v>75</v>
      </c>
      <c r="E151" s="133" t="s">
        <v>767</v>
      </c>
      <c r="F151" s="133" t="s">
        <v>768</v>
      </c>
      <c r="J151" s="134">
        <f>BK151</f>
        <v>3081</v>
      </c>
      <c r="L151" s="124"/>
      <c r="M151" s="128"/>
      <c r="P151" s="129">
        <f>P152</f>
        <v>0</v>
      </c>
      <c r="R151" s="129">
        <f>R152</f>
        <v>0</v>
      </c>
      <c r="T151" s="130">
        <f>T152</f>
        <v>0</v>
      </c>
      <c r="AR151" s="125" t="s">
        <v>83</v>
      </c>
      <c r="AT151" s="131" t="s">
        <v>75</v>
      </c>
      <c r="AU151" s="131" t="s">
        <v>83</v>
      </c>
      <c r="AY151" s="125" t="s">
        <v>191</v>
      </c>
      <c r="BK151" s="132">
        <f>BK152</f>
        <v>3081</v>
      </c>
    </row>
    <row r="152" spans="2:65" s="1" customFormat="1" ht="14.45" customHeight="1">
      <c r="B152" s="25"/>
      <c r="C152" s="135" t="s">
        <v>295</v>
      </c>
      <c r="D152" s="135" t="s">
        <v>193</v>
      </c>
      <c r="E152" s="136" t="s">
        <v>769</v>
      </c>
      <c r="F152" s="137" t="s">
        <v>770</v>
      </c>
      <c r="G152" s="138" t="s">
        <v>771</v>
      </c>
      <c r="H152" s="139">
        <v>1</v>
      </c>
      <c r="I152" s="139">
        <v>3081</v>
      </c>
      <c r="J152" s="139">
        <f>ROUND(I152*H152,3)</f>
        <v>3081</v>
      </c>
      <c r="K152" s="140"/>
      <c r="L152" s="25"/>
      <c r="M152" s="157" t="s">
        <v>1</v>
      </c>
      <c r="N152" s="158" t="s">
        <v>42</v>
      </c>
      <c r="O152" s="159">
        <v>0</v>
      </c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>IF(N152="základná",J152,0)</f>
        <v>0</v>
      </c>
      <c r="BF152" s="146">
        <f>IF(N152="znížená",J152,0)</f>
        <v>3081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89</v>
      </c>
      <c r="BK152" s="147">
        <f>ROUND(I152*H152,3)</f>
        <v>3081</v>
      </c>
      <c r="BL152" s="13" t="s">
        <v>197</v>
      </c>
      <c r="BM152" s="145" t="s">
        <v>409</v>
      </c>
    </row>
    <row r="153" spans="2:65" s="1" customFormat="1" ht="6.95" customHeight="1">
      <c r="B153" s="39"/>
      <c r="C153" s="40"/>
      <c r="D153" s="40"/>
      <c r="E153" s="40"/>
      <c r="F153" s="40"/>
      <c r="G153" s="40"/>
      <c r="H153" s="40"/>
      <c r="I153" s="40"/>
      <c r="J153" s="40"/>
      <c r="K153" s="40"/>
      <c r="L153" s="25"/>
    </row>
  </sheetData>
  <sheetProtection algorithmName="SHA-512" hashValue="kWmIvSXbPUl9eeL5VlaRNZInzwCF3WNgPWQqHFbWRvGP27y6Gd7RfAPEg4Vvt/mVFMpna0IDvhsLQMqqibzCGA==" saltValue="wy7nlNr2qnQ4bEL6WrlrqYwdoLJDpFfQXFkjoIcUXr2DdcTkbwxzz4+4FLQRjVnumtNPKSlfpDhBgrAUEGYIdg==" spinCount="100000" sheet="1" objects="1" scenarios="1" formatColumns="0" formatRows="0" autoFilter="0"/>
  <autoFilter ref="C122:K152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BM12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116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789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819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ROUND(J122, 2)</f>
        <v>144917.49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ROUND((SUM(BE122:BE128)),  2)</f>
        <v>0</v>
      </c>
      <c r="G35" s="93"/>
      <c r="H35" s="93"/>
      <c r="I35" s="94">
        <v>0.2</v>
      </c>
      <c r="J35" s="92">
        <f>ROUND(((SUM(BE122:BE128))*I35),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ROUND((SUM(BF122:BF128)),  2)</f>
        <v>144917.49</v>
      </c>
      <c r="I36" s="95">
        <v>0.2</v>
      </c>
      <c r="J36" s="80">
        <f>ROUND(((SUM(BF122:BF128))*I36),  2)</f>
        <v>28983.5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ROUND((SUM(BG122:BG128)),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ROUND((SUM(BH122:BH128)),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ROUND((SUM(BI122:BI128)),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173900.99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789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1371-2-5 - Technológia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J122</f>
        <v>144917.49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J123</f>
        <v>144917.49</v>
      </c>
      <c r="L99" s="107"/>
    </row>
    <row r="100" spans="2:47" s="9" customFormat="1" ht="19.899999999999999" customHeight="1">
      <c r="B100" s="111"/>
      <c r="D100" s="112" t="s">
        <v>773</v>
      </c>
      <c r="E100" s="113"/>
      <c r="F100" s="113"/>
      <c r="G100" s="113"/>
      <c r="H100" s="113"/>
      <c r="I100" s="113"/>
      <c r="J100" s="114">
        <f>J124</f>
        <v>144917.49</v>
      </c>
      <c r="L100" s="111"/>
    </row>
    <row r="101" spans="2:47" s="1" customFormat="1" ht="21.75" customHeight="1">
      <c r="B101" s="25"/>
      <c r="L101" s="25"/>
    </row>
    <row r="102" spans="2:47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5"/>
    </row>
    <row r="106" spans="2:47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5"/>
    </row>
    <row r="107" spans="2:47" s="1" customFormat="1" ht="24.95" customHeight="1">
      <c r="B107" s="25"/>
      <c r="C107" s="17" t="s">
        <v>177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12</v>
      </c>
      <c r="L109" s="25"/>
    </row>
    <row r="110" spans="2:47" s="1" customFormat="1" ht="14.45" customHeight="1">
      <c r="B110" s="25"/>
      <c r="E110" s="204" t="str">
        <f>E7</f>
        <v>Rekonštrukcia  farmy ošípaných Malá Belá - Zmena č.1</v>
      </c>
      <c r="F110" s="205"/>
      <c r="G110" s="205"/>
      <c r="H110" s="205"/>
      <c r="L110" s="25"/>
    </row>
    <row r="111" spans="2:47" ht="12" customHeight="1">
      <c r="B111" s="16"/>
      <c r="C111" s="22" t="s">
        <v>153</v>
      </c>
      <c r="L111" s="16"/>
    </row>
    <row r="112" spans="2:47" s="1" customFormat="1" ht="14.45" customHeight="1">
      <c r="B112" s="25"/>
      <c r="E112" s="204" t="s">
        <v>789</v>
      </c>
      <c r="F112" s="203"/>
      <c r="G112" s="203"/>
      <c r="H112" s="203"/>
      <c r="L112" s="25"/>
    </row>
    <row r="113" spans="2:65" s="1" customFormat="1" ht="12" customHeight="1">
      <c r="B113" s="25"/>
      <c r="C113" s="22" t="s">
        <v>155</v>
      </c>
      <c r="L113" s="25"/>
    </row>
    <row r="114" spans="2:65" s="1" customFormat="1" ht="15.6" customHeight="1">
      <c r="B114" s="25"/>
      <c r="E114" s="171" t="str">
        <f>E11</f>
        <v>1371-2-5 - Technológia</v>
      </c>
      <c r="F114" s="203"/>
      <c r="G114" s="203"/>
      <c r="H114" s="203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F14</f>
        <v>Malá Belá,k.ú.Okoč, p.č.2781/1,2785/1,2787/1</v>
      </c>
      <c r="I116" s="22" t="s">
        <v>18</v>
      </c>
      <c r="J116" s="47" t="str">
        <f>IF(J14="","",J14)</f>
        <v>22. 3. 2022</v>
      </c>
      <c r="L116" s="25"/>
    </row>
    <row r="117" spans="2:65" s="1" customFormat="1" ht="6.95" customHeight="1">
      <c r="B117" s="25"/>
      <c r="L117" s="25"/>
    </row>
    <row r="118" spans="2:65" s="1" customFormat="1" ht="26.45" customHeight="1">
      <c r="B118" s="25"/>
      <c r="C118" s="22" t="s">
        <v>20</v>
      </c>
      <c r="F118" s="20" t="str">
        <f>E17</f>
        <v>Poľnohospodárske družstvo Kútniky, Kútniky č.640</v>
      </c>
      <c r="I118" s="22" t="s">
        <v>28</v>
      </c>
      <c r="J118" s="23" t="str">
        <f>E23</f>
        <v>BUING  s.r.o. , Veľký Meder, Tichá 5</v>
      </c>
      <c r="L118" s="25"/>
    </row>
    <row r="119" spans="2:65" s="1" customFormat="1" ht="15.6" customHeight="1">
      <c r="B119" s="25"/>
      <c r="C119" s="22" t="s">
        <v>26</v>
      </c>
      <c r="F119" s="20" t="str">
        <f>IF(E20="","",E20)</f>
        <v xml:space="preserve"> </v>
      </c>
      <c r="I119" s="22" t="s">
        <v>34</v>
      </c>
      <c r="J119" s="23" t="str">
        <f>E26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178</v>
      </c>
      <c r="D121" s="117" t="s">
        <v>61</v>
      </c>
      <c r="E121" s="117" t="s">
        <v>57</v>
      </c>
      <c r="F121" s="117" t="s">
        <v>58</v>
      </c>
      <c r="G121" s="117" t="s">
        <v>179</v>
      </c>
      <c r="H121" s="117" t="s">
        <v>180</v>
      </c>
      <c r="I121" s="117" t="s">
        <v>181</v>
      </c>
      <c r="J121" s="118" t="s">
        <v>159</v>
      </c>
      <c r="K121" s="119" t="s">
        <v>182</v>
      </c>
      <c r="L121" s="115"/>
      <c r="M121" s="53" t="s">
        <v>1</v>
      </c>
      <c r="N121" s="54" t="s">
        <v>40</v>
      </c>
      <c r="O121" s="54" t="s">
        <v>183</v>
      </c>
      <c r="P121" s="54" t="s">
        <v>184</v>
      </c>
      <c r="Q121" s="54" t="s">
        <v>185</v>
      </c>
      <c r="R121" s="54" t="s">
        <v>186</v>
      </c>
      <c r="S121" s="54" t="s">
        <v>187</v>
      </c>
      <c r="T121" s="55" t="s">
        <v>188</v>
      </c>
    </row>
    <row r="122" spans="2:65" s="1" customFormat="1" ht="22.9" customHeight="1">
      <c r="B122" s="25"/>
      <c r="C122" s="58" t="s">
        <v>160</v>
      </c>
      <c r="J122" s="120">
        <f>BK122</f>
        <v>144917.49</v>
      </c>
      <c r="L122" s="25"/>
      <c r="M122" s="56"/>
      <c r="N122" s="48"/>
      <c r="O122" s="48"/>
      <c r="P122" s="121">
        <f>P123</f>
        <v>0</v>
      </c>
      <c r="Q122" s="48"/>
      <c r="R122" s="121">
        <f>R123</f>
        <v>0</v>
      </c>
      <c r="S122" s="48"/>
      <c r="T122" s="122">
        <f>T123</f>
        <v>0</v>
      </c>
      <c r="AT122" s="13" t="s">
        <v>75</v>
      </c>
      <c r="AU122" s="13" t="s">
        <v>161</v>
      </c>
      <c r="BK122" s="123">
        <f>BK123</f>
        <v>144917.49</v>
      </c>
    </row>
    <row r="123" spans="2:65" s="11" customFormat="1" ht="25.9" customHeight="1">
      <c r="B123" s="124"/>
      <c r="D123" s="125" t="s">
        <v>75</v>
      </c>
      <c r="E123" s="126" t="s">
        <v>225</v>
      </c>
      <c r="F123" s="126" t="s">
        <v>540</v>
      </c>
      <c r="J123" s="127">
        <f>BK123</f>
        <v>144917.49</v>
      </c>
      <c r="L123" s="124"/>
      <c r="M123" s="128"/>
      <c r="P123" s="129">
        <f>P124</f>
        <v>0</v>
      </c>
      <c r="R123" s="129">
        <f>R124</f>
        <v>0</v>
      </c>
      <c r="T123" s="130">
        <f>T124</f>
        <v>0</v>
      </c>
      <c r="AR123" s="125" t="s">
        <v>125</v>
      </c>
      <c r="AT123" s="131" t="s">
        <v>75</v>
      </c>
      <c r="AU123" s="131" t="s">
        <v>76</v>
      </c>
      <c r="AY123" s="125" t="s">
        <v>191</v>
      </c>
      <c r="BK123" s="132">
        <f>BK124</f>
        <v>144917.49</v>
      </c>
    </row>
    <row r="124" spans="2:65" s="11" customFormat="1" ht="22.9" customHeight="1">
      <c r="B124" s="124"/>
      <c r="D124" s="125" t="s">
        <v>75</v>
      </c>
      <c r="E124" s="133" t="s">
        <v>774</v>
      </c>
      <c r="F124" s="133" t="s">
        <v>775</v>
      </c>
      <c r="J124" s="134">
        <f>BK124</f>
        <v>144917.49</v>
      </c>
      <c r="L124" s="124"/>
      <c r="M124" s="128"/>
      <c r="P124" s="129">
        <f>SUM(P125:P128)</f>
        <v>0</v>
      </c>
      <c r="R124" s="129">
        <f>SUM(R125:R128)</f>
        <v>0</v>
      </c>
      <c r="T124" s="130">
        <f>SUM(T125:T128)</f>
        <v>0</v>
      </c>
      <c r="AR124" s="125" t="s">
        <v>125</v>
      </c>
      <c r="AT124" s="131" t="s">
        <v>75</v>
      </c>
      <c r="AU124" s="131" t="s">
        <v>83</v>
      </c>
      <c r="AY124" s="125" t="s">
        <v>191</v>
      </c>
      <c r="BK124" s="132">
        <f>SUM(BK125:BK128)</f>
        <v>144917.49</v>
      </c>
    </row>
    <row r="125" spans="2:65" s="1" customFormat="1" ht="14.45" customHeight="1">
      <c r="B125" s="25"/>
      <c r="C125" s="135" t="s">
        <v>83</v>
      </c>
      <c r="D125" s="135" t="s">
        <v>193</v>
      </c>
      <c r="E125" s="136" t="s">
        <v>776</v>
      </c>
      <c r="F125" s="137" t="s">
        <v>777</v>
      </c>
      <c r="G125" s="138" t="s">
        <v>778</v>
      </c>
      <c r="H125" s="139">
        <v>1</v>
      </c>
      <c r="I125" s="139">
        <v>13615.7</v>
      </c>
      <c r="J125" s="139">
        <f>ROUND(I125*H125,3)</f>
        <v>13615.7</v>
      </c>
      <c r="K125" s="140"/>
      <c r="L125" s="25"/>
      <c r="M125" s="141" t="s">
        <v>1</v>
      </c>
      <c r="N125" s="142" t="s">
        <v>42</v>
      </c>
      <c r="O125" s="143">
        <v>0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443</v>
      </c>
      <c r="AT125" s="145" t="s">
        <v>193</v>
      </c>
      <c r="AU125" s="145" t="s">
        <v>89</v>
      </c>
      <c r="AY125" s="13" t="s">
        <v>191</v>
      </c>
      <c r="BE125" s="146">
        <f>IF(N125="základná",J125,0)</f>
        <v>0</v>
      </c>
      <c r="BF125" s="146">
        <f>IF(N125="znížená",J125,0)</f>
        <v>13615.7</v>
      </c>
      <c r="BG125" s="146">
        <f>IF(N125="zákl. prenesená",J125,0)</f>
        <v>0</v>
      </c>
      <c r="BH125" s="146">
        <f>IF(N125="zníž. prenesená",J125,0)</f>
        <v>0</v>
      </c>
      <c r="BI125" s="146">
        <f>IF(N125="nulová",J125,0)</f>
        <v>0</v>
      </c>
      <c r="BJ125" s="13" t="s">
        <v>89</v>
      </c>
      <c r="BK125" s="147">
        <f>ROUND(I125*H125,3)</f>
        <v>13615.7</v>
      </c>
      <c r="BL125" s="13" t="s">
        <v>443</v>
      </c>
      <c r="BM125" s="145" t="s">
        <v>779</v>
      </c>
    </row>
    <row r="126" spans="2:65" s="1" customFormat="1" ht="14.45" customHeight="1">
      <c r="B126" s="25"/>
      <c r="C126" s="135" t="s">
        <v>89</v>
      </c>
      <c r="D126" s="135" t="s">
        <v>193</v>
      </c>
      <c r="E126" s="136" t="s">
        <v>780</v>
      </c>
      <c r="F126" s="137" t="s">
        <v>781</v>
      </c>
      <c r="G126" s="138" t="s">
        <v>778</v>
      </c>
      <c r="H126" s="139">
        <v>1</v>
      </c>
      <c r="I126" s="139">
        <v>27206.87</v>
      </c>
      <c r="J126" s="139">
        <f>ROUND(I126*H126,3)</f>
        <v>27206.87</v>
      </c>
      <c r="K126" s="140"/>
      <c r="L126" s="25"/>
      <c r="M126" s="141" t="s">
        <v>1</v>
      </c>
      <c r="N126" s="142" t="s">
        <v>42</v>
      </c>
      <c r="O126" s="143">
        <v>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443</v>
      </c>
      <c r="AT126" s="145" t="s">
        <v>193</v>
      </c>
      <c r="AU126" s="145" t="s">
        <v>89</v>
      </c>
      <c r="AY126" s="13" t="s">
        <v>191</v>
      </c>
      <c r="BE126" s="146">
        <f>IF(N126="základná",J126,0)</f>
        <v>0</v>
      </c>
      <c r="BF126" s="146">
        <f>IF(N126="znížená",J126,0)</f>
        <v>27206.87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3" t="s">
        <v>89</v>
      </c>
      <c r="BK126" s="147">
        <f>ROUND(I126*H126,3)</f>
        <v>27206.87</v>
      </c>
      <c r="BL126" s="13" t="s">
        <v>443</v>
      </c>
      <c r="BM126" s="145" t="s">
        <v>782</v>
      </c>
    </row>
    <row r="127" spans="2:65" s="1" customFormat="1" ht="14.45" customHeight="1">
      <c r="B127" s="25"/>
      <c r="C127" s="135" t="s">
        <v>125</v>
      </c>
      <c r="D127" s="135" t="s">
        <v>193</v>
      </c>
      <c r="E127" s="136" t="s">
        <v>783</v>
      </c>
      <c r="F127" s="137" t="s">
        <v>784</v>
      </c>
      <c r="G127" s="138" t="s">
        <v>778</v>
      </c>
      <c r="H127" s="139">
        <v>1</v>
      </c>
      <c r="I127" s="139">
        <v>82322.11</v>
      </c>
      <c r="J127" s="139">
        <f>ROUND(I127*H127,3)</f>
        <v>82322.11</v>
      </c>
      <c r="K127" s="140"/>
      <c r="L127" s="25"/>
      <c r="M127" s="141" t="s">
        <v>1</v>
      </c>
      <c r="N127" s="142" t="s">
        <v>42</v>
      </c>
      <c r="O127" s="143">
        <v>0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443</v>
      </c>
      <c r="AT127" s="145" t="s">
        <v>193</v>
      </c>
      <c r="AU127" s="145" t="s">
        <v>89</v>
      </c>
      <c r="AY127" s="13" t="s">
        <v>191</v>
      </c>
      <c r="BE127" s="146">
        <f>IF(N127="základná",J127,0)</f>
        <v>0</v>
      </c>
      <c r="BF127" s="146">
        <f>IF(N127="znížená",J127,0)</f>
        <v>82322.11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3" t="s">
        <v>89</v>
      </c>
      <c r="BK127" s="147">
        <f>ROUND(I127*H127,3)</f>
        <v>82322.11</v>
      </c>
      <c r="BL127" s="13" t="s">
        <v>443</v>
      </c>
      <c r="BM127" s="145" t="s">
        <v>785</v>
      </c>
    </row>
    <row r="128" spans="2:65" s="1" customFormat="1" ht="14.45" customHeight="1">
      <c r="B128" s="25"/>
      <c r="C128" s="135" t="s">
        <v>197</v>
      </c>
      <c r="D128" s="135" t="s">
        <v>193</v>
      </c>
      <c r="E128" s="136" t="s">
        <v>786</v>
      </c>
      <c r="F128" s="137" t="s">
        <v>787</v>
      </c>
      <c r="G128" s="138" t="s">
        <v>778</v>
      </c>
      <c r="H128" s="139">
        <v>1</v>
      </c>
      <c r="I128" s="139">
        <v>21772.81</v>
      </c>
      <c r="J128" s="139">
        <f>ROUND(I128*H128,3)</f>
        <v>21772.81</v>
      </c>
      <c r="K128" s="140"/>
      <c r="L128" s="25"/>
      <c r="M128" s="157" t="s">
        <v>1</v>
      </c>
      <c r="N128" s="158" t="s">
        <v>42</v>
      </c>
      <c r="O128" s="159">
        <v>0</v>
      </c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AR128" s="145" t="s">
        <v>443</v>
      </c>
      <c r="AT128" s="145" t="s">
        <v>193</v>
      </c>
      <c r="AU128" s="145" t="s">
        <v>89</v>
      </c>
      <c r="AY128" s="13" t="s">
        <v>191</v>
      </c>
      <c r="BE128" s="146">
        <f>IF(N128="základná",J128,0)</f>
        <v>0</v>
      </c>
      <c r="BF128" s="146">
        <f>IF(N128="znížená",J128,0)</f>
        <v>21772.81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89</v>
      </c>
      <c r="BK128" s="147">
        <f>ROUND(I128*H128,3)</f>
        <v>21772.81</v>
      </c>
      <c r="BL128" s="13" t="s">
        <v>443</v>
      </c>
      <c r="BM128" s="145" t="s">
        <v>788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5"/>
    </row>
  </sheetData>
  <sheetProtection algorithmName="SHA-512" hashValue="Q4aFadpjUIOn6WRpKHo1eR2kLeA3RZzs/nA+bocJW6wM5BJ08j0bS1YafGMHj9K9omAplWXctV8a3VmZGLeWkw==" saltValue="EybEYU2U36+ROm51qk8MmvtK+092CUose68cSjSz8Y6Gtaov/+pQL3L7kPMlfy3vGHszyomjKGachReO/7sXgA==" spinCount="100000" sheet="1" objects="1" scenarios="1" formatColumns="0" formatRows="0" autoFilter="0"/>
  <autoFilter ref="C121:K128" xr:uid="{00000000-0009-0000-0000-00000A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BM184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126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.75">
      <c r="B8" s="16"/>
      <c r="D8" s="22" t="s">
        <v>153</v>
      </c>
      <c r="L8" s="16"/>
    </row>
    <row r="9" spans="2:46" ht="14.45" customHeight="1">
      <c r="B9" s="16"/>
      <c r="E9" s="204" t="s">
        <v>820</v>
      </c>
      <c r="F9" s="206"/>
      <c r="G9" s="206"/>
      <c r="H9" s="206"/>
      <c r="L9" s="16"/>
    </row>
    <row r="10" spans="2:46" ht="12" customHeight="1">
      <c r="B10" s="16"/>
      <c r="D10" s="22" t="s">
        <v>155</v>
      </c>
      <c r="L10" s="16"/>
    </row>
    <row r="11" spans="2:46" s="1" customFormat="1" ht="14.45" customHeight="1">
      <c r="B11" s="25"/>
      <c r="E11" s="184" t="s">
        <v>821</v>
      </c>
      <c r="F11" s="203"/>
      <c r="G11" s="203"/>
      <c r="H11" s="203"/>
      <c r="L11" s="25"/>
    </row>
    <row r="12" spans="2:46" s="1" customFormat="1" ht="12" customHeight="1">
      <c r="B12" s="25"/>
      <c r="D12" s="22" t="s">
        <v>822</v>
      </c>
      <c r="L12" s="25"/>
    </row>
    <row r="13" spans="2:46" s="1" customFormat="1" ht="15.6" customHeight="1">
      <c r="B13" s="25"/>
      <c r="E13" s="171" t="s">
        <v>823</v>
      </c>
      <c r="F13" s="203"/>
      <c r="G13" s="203"/>
      <c r="H13" s="203"/>
      <c r="L13" s="25"/>
    </row>
    <row r="14" spans="2:46" s="1" customFormat="1" ht="11.25">
      <c r="B14" s="25"/>
      <c r="L14" s="25"/>
    </row>
    <row r="15" spans="2:46" s="1" customFormat="1" ht="12" customHeight="1">
      <c r="B15" s="25"/>
      <c r="D15" s="22" t="s">
        <v>14</v>
      </c>
      <c r="F15" s="20" t="s">
        <v>1</v>
      </c>
      <c r="I15" s="22" t="s">
        <v>15</v>
      </c>
      <c r="J15" s="20" t="s">
        <v>1</v>
      </c>
      <c r="L15" s="25"/>
    </row>
    <row r="16" spans="2:46" s="1" customFormat="1" ht="12" customHeight="1">
      <c r="B16" s="25"/>
      <c r="D16" s="22" t="s">
        <v>16</v>
      </c>
      <c r="F16" s="20" t="s">
        <v>17</v>
      </c>
      <c r="I16" s="22" t="s">
        <v>18</v>
      </c>
      <c r="J16" s="47" t="str">
        <f>'Rekapitulácia stavby'!AN8</f>
        <v>22. 3. 2022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22</v>
      </c>
      <c r="L18" s="25"/>
    </row>
    <row r="19" spans="2:12" s="1" customFormat="1" ht="18" customHeight="1">
      <c r="B19" s="25"/>
      <c r="E19" s="20" t="s">
        <v>23</v>
      </c>
      <c r="I19" s="22" t="s">
        <v>24</v>
      </c>
      <c r="J19" s="20" t="s">
        <v>25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26</v>
      </c>
      <c r="I21" s="22" t="s">
        <v>21</v>
      </c>
      <c r="J21" s="20" t="str">
        <f>'Rekapitulácia stavby'!AN13</f>
        <v/>
      </c>
      <c r="L21" s="25"/>
    </row>
    <row r="22" spans="2:12" s="1" customFormat="1" ht="18" customHeight="1">
      <c r="B22" s="25"/>
      <c r="E22" s="197" t="str">
        <f>'Rekapitulácia stavby'!E14</f>
        <v xml:space="preserve"> </v>
      </c>
      <c r="F22" s="197"/>
      <c r="G22" s="197"/>
      <c r="H22" s="197"/>
      <c r="I22" s="22" t="s">
        <v>24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28</v>
      </c>
      <c r="I24" s="22" t="s">
        <v>21</v>
      </c>
      <c r="J24" s="20" t="s">
        <v>29</v>
      </c>
      <c r="L24" s="25"/>
    </row>
    <row r="25" spans="2:12" s="1" customFormat="1" ht="18" customHeight="1">
      <c r="B25" s="25"/>
      <c r="E25" s="20" t="s">
        <v>30</v>
      </c>
      <c r="I25" s="22" t="s">
        <v>24</v>
      </c>
      <c r="J25" s="20" t="s">
        <v>31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34</v>
      </c>
      <c r="I27" s="22" t="s">
        <v>21</v>
      </c>
      <c r="J27" s="20" t="str">
        <f>IF('Rekapitulácia stavby'!AN19="","",'Rekapitulácia stavby'!AN19)</f>
        <v/>
      </c>
      <c r="L27" s="25"/>
    </row>
    <row r="28" spans="2:12" s="1" customFormat="1" ht="18" customHeight="1">
      <c r="B28" s="25"/>
      <c r="E28" s="20" t="str">
        <f>IF('Rekapitulácia stavby'!E20="","",'Rekapitulácia stavby'!E20)</f>
        <v xml:space="preserve"> </v>
      </c>
      <c r="I28" s="22" t="s">
        <v>24</v>
      </c>
      <c r="J28" s="20" t="str">
        <f>IF('Rekapitulácia stavby'!AN20="","",'Rekapitulácia stavby'!AN20)</f>
        <v/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35</v>
      </c>
      <c r="L30" s="25"/>
    </row>
    <row r="31" spans="2:12" s="7" customFormat="1" ht="14.45" customHeight="1">
      <c r="B31" s="88"/>
      <c r="E31" s="199" t="s">
        <v>1</v>
      </c>
      <c r="F31" s="199"/>
      <c r="G31" s="199"/>
      <c r="H31" s="199"/>
      <c r="L31" s="88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25.35" customHeight="1">
      <c r="B34" s="25"/>
      <c r="D34" s="89" t="s">
        <v>36</v>
      </c>
      <c r="J34" s="60">
        <f>ROUND(J134, 2)</f>
        <v>278205.75</v>
      </c>
      <c r="L34" s="25"/>
    </row>
    <row r="35" spans="2:12" s="1" customFormat="1" ht="6.95" customHeight="1">
      <c r="B35" s="25"/>
      <c r="D35" s="48"/>
      <c r="E35" s="48"/>
      <c r="F35" s="48"/>
      <c r="G35" s="48"/>
      <c r="H35" s="48"/>
      <c r="I35" s="48"/>
      <c r="J35" s="48"/>
      <c r="K35" s="48"/>
      <c r="L35" s="25"/>
    </row>
    <row r="36" spans="2:12" s="1" customFormat="1" ht="14.45" customHeight="1">
      <c r="B36" s="25"/>
      <c r="F36" s="90" t="s">
        <v>38</v>
      </c>
      <c r="I36" s="90" t="s">
        <v>37</v>
      </c>
      <c r="J36" s="90" t="s">
        <v>39</v>
      </c>
      <c r="L36" s="25"/>
    </row>
    <row r="37" spans="2:12" s="1" customFormat="1" ht="14.45" customHeight="1">
      <c r="B37" s="25"/>
      <c r="D37" s="91" t="s">
        <v>40</v>
      </c>
      <c r="E37" s="29" t="s">
        <v>41</v>
      </c>
      <c r="F37" s="92">
        <f>ROUND((SUM(BE134:BE183)),  2)</f>
        <v>0</v>
      </c>
      <c r="G37" s="93"/>
      <c r="H37" s="93"/>
      <c r="I37" s="94">
        <v>0.2</v>
      </c>
      <c r="J37" s="92">
        <f>ROUND(((SUM(BE134:BE183))*I37),  2)</f>
        <v>0</v>
      </c>
      <c r="L37" s="25"/>
    </row>
    <row r="38" spans="2:12" s="1" customFormat="1" ht="14.45" customHeight="1">
      <c r="B38" s="25"/>
      <c r="E38" s="29" t="s">
        <v>42</v>
      </c>
      <c r="F38" s="80">
        <f>ROUND((SUM(BF134:BF183)),  2)</f>
        <v>278205.75</v>
      </c>
      <c r="I38" s="95">
        <v>0.2</v>
      </c>
      <c r="J38" s="80">
        <f>ROUND(((SUM(BF134:BF183))*I38),  2)</f>
        <v>55641.15</v>
      </c>
      <c r="L38" s="25"/>
    </row>
    <row r="39" spans="2:12" s="1" customFormat="1" ht="14.45" hidden="1" customHeight="1">
      <c r="B39" s="25"/>
      <c r="E39" s="22" t="s">
        <v>43</v>
      </c>
      <c r="F39" s="80">
        <f>ROUND((SUM(BG134:BG183)),  2)</f>
        <v>0</v>
      </c>
      <c r="I39" s="95">
        <v>0.2</v>
      </c>
      <c r="J39" s="80">
        <f>0</f>
        <v>0</v>
      </c>
      <c r="L39" s="25"/>
    </row>
    <row r="40" spans="2:12" s="1" customFormat="1" ht="14.45" hidden="1" customHeight="1">
      <c r="B40" s="25"/>
      <c r="E40" s="22" t="s">
        <v>44</v>
      </c>
      <c r="F40" s="80">
        <f>ROUND((SUM(BH134:BH183)),  2)</f>
        <v>0</v>
      </c>
      <c r="I40" s="95">
        <v>0.2</v>
      </c>
      <c r="J40" s="80">
        <f>0</f>
        <v>0</v>
      </c>
      <c r="L40" s="25"/>
    </row>
    <row r="41" spans="2:12" s="1" customFormat="1" ht="14.45" hidden="1" customHeight="1">
      <c r="B41" s="25"/>
      <c r="E41" s="29" t="s">
        <v>45</v>
      </c>
      <c r="F41" s="92">
        <f>ROUND((SUM(BI134:BI183)),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46</v>
      </c>
      <c r="E43" s="51"/>
      <c r="F43" s="51"/>
      <c r="G43" s="98" t="s">
        <v>47</v>
      </c>
      <c r="H43" s="99" t="s">
        <v>48</v>
      </c>
      <c r="I43" s="51"/>
      <c r="J43" s="100">
        <f>SUM(J34:J41)</f>
        <v>333846.90000000002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ht="14.45" customHeight="1">
      <c r="B87" s="16"/>
      <c r="E87" s="204" t="s">
        <v>820</v>
      </c>
      <c r="F87" s="206"/>
      <c r="G87" s="206"/>
      <c r="H87" s="206"/>
      <c r="L87" s="16"/>
    </row>
    <row r="88" spans="2:12" ht="12" customHeight="1">
      <c r="B88" s="16"/>
      <c r="C88" s="22" t="s">
        <v>155</v>
      </c>
      <c r="L88" s="16"/>
    </row>
    <row r="89" spans="2:12" s="1" customFormat="1" ht="14.45" customHeight="1">
      <c r="B89" s="25"/>
      <c r="E89" s="184" t="s">
        <v>821</v>
      </c>
      <c r="F89" s="203"/>
      <c r="G89" s="203"/>
      <c r="H89" s="203"/>
      <c r="L89" s="25"/>
    </row>
    <row r="90" spans="2:12" s="1" customFormat="1" ht="12" customHeight="1">
      <c r="B90" s="25"/>
      <c r="C90" s="22" t="s">
        <v>822</v>
      </c>
      <c r="L90" s="25"/>
    </row>
    <row r="91" spans="2:12" s="1" customFormat="1" ht="15.6" customHeight="1">
      <c r="B91" s="25"/>
      <c r="E91" s="171" t="str">
        <f>E13</f>
        <v>1371-3-1-1 - HSV a PSV všeobecne</v>
      </c>
      <c r="F91" s="203"/>
      <c r="G91" s="203"/>
      <c r="H91" s="203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16</v>
      </c>
      <c r="F93" s="20" t="str">
        <f>F16</f>
        <v>Malá Belá,k.ú.Okoč, p.č.2781/1,2785/1,2787/1</v>
      </c>
      <c r="I93" s="22" t="s">
        <v>18</v>
      </c>
      <c r="J93" s="47" t="str">
        <f>IF(J16="","",J16)</f>
        <v>22. 3. 2022</v>
      </c>
      <c r="L93" s="25"/>
    </row>
    <row r="94" spans="2:12" s="1" customFormat="1" ht="6.95" customHeight="1">
      <c r="B94" s="25"/>
      <c r="L94" s="25"/>
    </row>
    <row r="95" spans="2:12" s="1" customFormat="1" ht="26.45" customHeight="1">
      <c r="B95" s="25"/>
      <c r="C95" s="22" t="s">
        <v>20</v>
      </c>
      <c r="F95" s="20" t="str">
        <f>E19</f>
        <v>Poľnohospodárske družstvo Kútniky, Kútniky č.640</v>
      </c>
      <c r="I95" s="22" t="s">
        <v>28</v>
      </c>
      <c r="J95" s="23" t="str">
        <f>E25</f>
        <v>BUING  s.r.o. , Veľký Meder, Tichá 5</v>
      </c>
      <c r="L95" s="25"/>
    </row>
    <row r="96" spans="2:12" s="1" customFormat="1" ht="15.6" customHeight="1">
      <c r="B96" s="25"/>
      <c r="C96" s="22" t="s">
        <v>26</v>
      </c>
      <c r="F96" s="20" t="str">
        <f>IF(E22="","",E22)</f>
        <v xml:space="preserve"> </v>
      </c>
      <c r="I96" s="22" t="s">
        <v>34</v>
      </c>
      <c r="J96" s="23" t="str">
        <f>E28</f>
        <v xml:space="preserve"> 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158</v>
      </c>
      <c r="D98" s="96"/>
      <c r="E98" s="96"/>
      <c r="F98" s="96"/>
      <c r="G98" s="96"/>
      <c r="H98" s="96"/>
      <c r="I98" s="96"/>
      <c r="J98" s="105" t="s">
        <v>159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160</v>
      </c>
      <c r="J100" s="60">
        <f>J134</f>
        <v>278205.74899999995</v>
      </c>
      <c r="L100" s="25"/>
      <c r="AU100" s="13" t="s">
        <v>161</v>
      </c>
    </row>
    <row r="101" spans="2:47" s="8" customFormat="1" ht="24.95" customHeight="1">
      <c r="B101" s="107"/>
      <c r="D101" s="108" t="s">
        <v>162</v>
      </c>
      <c r="E101" s="109"/>
      <c r="F101" s="109"/>
      <c r="G101" s="109"/>
      <c r="H101" s="109"/>
      <c r="I101" s="109"/>
      <c r="J101" s="110">
        <f>J135</f>
        <v>222836.77499999999</v>
      </c>
      <c r="L101" s="107"/>
    </row>
    <row r="102" spans="2:47" s="9" customFormat="1" ht="19.899999999999999" customHeight="1">
      <c r="B102" s="111"/>
      <c r="D102" s="112" t="s">
        <v>163</v>
      </c>
      <c r="E102" s="113"/>
      <c r="F102" s="113"/>
      <c r="G102" s="113"/>
      <c r="H102" s="113"/>
      <c r="I102" s="113"/>
      <c r="J102" s="114">
        <f>J136</f>
        <v>19964.655999999999</v>
      </c>
      <c r="L102" s="111"/>
    </row>
    <row r="103" spans="2:47" s="9" customFormat="1" ht="19.899999999999999" customHeight="1">
      <c r="B103" s="111"/>
      <c r="D103" s="112" t="s">
        <v>164</v>
      </c>
      <c r="E103" s="113"/>
      <c r="F103" s="113"/>
      <c r="G103" s="113"/>
      <c r="H103" s="113"/>
      <c r="I103" s="113"/>
      <c r="J103" s="114">
        <f>J143</f>
        <v>84134.171999999991</v>
      </c>
      <c r="L103" s="111"/>
    </row>
    <row r="104" spans="2:47" s="9" customFormat="1" ht="19.899999999999999" customHeight="1">
      <c r="B104" s="111"/>
      <c r="D104" s="112" t="s">
        <v>165</v>
      </c>
      <c r="E104" s="113"/>
      <c r="F104" s="113"/>
      <c r="G104" s="113"/>
      <c r="H104" s="113"/>
      <c r="I104" s="113"/>
      <c r="J104" s="114">
        <f>J153</f>
        <v>82000.025999999998</v>
      </c>
      <c r="L104" s="111"/>
    </row>
    <row r="105" spans="2:47" s="9" customFormat="1" ht="19.899999999999999" customHeight="1">
      <c r="B105" s="111"/>
      <c r="D105" s="112" t="s">
        <v>168</v>
      </c>
      <c r="E105" s="113"/>
      <c r="F105" s="113"/>
      <c r="G105" s="113"/>
      <c r="H105" s="113"/>
      <c r="I105" s="113"/>
      <c r="J105" s="114">
        <f>J156</f>
        <v>7074.8989999999994</v>
      </c>
      <c r="L105" s="111"/>
    </row>
    <row r="106" spans="2:47" s="9" customFormat="1" ht="19.899999999999999" customHeight="1">
      <c r="B106" s="111"/>
      <c r="D106" s="112" t="s">
        <v>169</v>
      </c>
      <c r="E106" s="113"/>
      <c r="F106" s="113"/>
      <c r="G106" s="113"/>
      <c r="H106" s="113"/>
      <c r="I106" s="113"/>
      <c r="J106" s="114">
        <f>J159</f>
        <v>29663.022000000001</v>
      </c>
      <c r="L106" s="111"/>
    </row>
    <row r="107" spans="2:47" s="8" customFormat="1" ht="24.95" customHeight="1">
      <c r="B107" s="107"/>
      <c r="D107" s="108" t="s">
        <v>170</v>
      </c>
      <c r="E107" s="109"/>
      <c r="F107" s="109"/>
      <c r="G107" s="109"/>
      <c r="H107" s="109"/>
      <c r="I107" s="109"/>
      <c r="J107" s="110">
        <f>J161</f>
        <v>55368.973999999987</v>
      </c>
      <c r="L107" s="107"/>
    </row>
    <row r="108" spans="2:47" s="9" customFormat="1" ht="19.899999999999999" customHeight="1">
      <c r="B108" s="111"/>
      <c r="D108" s="112" t="s">
        <v>171</v>
      </c>
      <c r="E108" s="113"/>
      <c r="F108" s="113"/>
      <c r="G108" s="113"/>
      <c r="H108" s="113"/>
      <c r="I108" s="113"/>
      <c r="J108" s="114">
        <f>J162</f>
        <v>39004.973999999987</v>
      </c>
      <c r="L108" s="111"/>
    </row>
    <row r="109" spans="2:47" s="9" customFormat="1" ht="19.899999999999999" customHeight="1">
      <c r="B109" s="111"/>
      <c r="D109" s="112" t="s">
        <v>824</v>
      </c>
      <c r="E109" s="113"/>
      <c r="F109" s="113"/>
      <c r="G109" s="113"/>
      <c r="H109" s="113"/>
      <c r="I109" s="113"/>
      <c r="J109" s="114">
        <f>J177</f>
        <v>12864</v>
      </c>
      <c r="L109" s="111"/>
    </row>
    <row r="110" spans="2:47" s="9" customFormat="1" ht="19.899999999999999" customHeight="1">
      <c r="B110" s="111"/>
      <c r="D110" s="112" t="s">
        <v>174</v>
      </c>
      <c r="E110" s="113"/>
      <c r="F110" s="113"/>
      <c r="G110" s="113"/>
      <c r="H110" s="113"/>
      <c r="I110" s="113"/>
      <c r="J110" s="114">
        <f>J181</f>
        <v>3500</v>
      </c>
      <c r="L110" s="111"/>
    </row>
    <row r="111" spans="2:47" s="1" customFormat="1" ht="21.75" customHeight="1">
      <c r="B111" s="25"/>
      <c r="L111" s="25"/>
    </row>
    <row r="112" spans="2:47" s="1" customFormat="1" ht="6.95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6" spans="2:12" s="1" customFormat="1" ht="6.95" customHeight="1"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25"/>
    </row>
    <row r="117" spans="2:12" s="1" customFormat="1" ht="24.95" customHeight="1">
      <c r="B117" s="25"/>
      <c r="C117" s="17" t="s">
        <v>177</v>
      </c>
      <c r="L117" s="25"/>
    </row>
    <row r="118" spans="2:12" s="1" customFormat="1" ht="6.95" customHeight="1">
      <c r="B118" s="25"/>
      <c r="L118" s="25"/>
    </row>
    <row r="119" spans="2:12" s="1" customFormat="1" ht="12" customHeight="1">
      <c r="B119" s="25"/>
      <c r="C119" s="22" t="s">
        <v>12</v>
      </c>
      <c r="L119" s="25"/>
    </row>
    <row r="120" spans="2:12" s="1" customFormat="1" ht="14.45" customHeight="1">
      <c r="B120" s="25"/>
      <c r="E120" s="204" t="str">
        <f>E7</f>
        <v>Rekonštrukcia  farmy ošípaných Malá Belá - Zmena č.1</v>
      </c>
      <c r="F120" s="205"/>
      <c r="G120" s="205"/>
      <c r="H120" s="205"/>
      <c r="L120" s="25"/>
    </row>
    <row r="121" spans="2:12" ht="12" customHeight="1">
      <c r="B121" s="16"/>
      <c r="C121" s="22" t="s">
        <v>153</v>
      </c>
      <c r="L121" s="16"/>
    </row>
    <row r="122" spans="2:12" ht="14.45" customHeight="1">
      <c r="B122" s="16"/>
      <c r="E122" s="204" t="s">
        <v>820</v>
      </c>
      <c r="F122" s="206"/>
      <c r="G122" s="206"/>
      <c r="H122" s="206"/>
      <c r="L122" s="16"/>
    </row>
    <row r="123" spans="2:12" ht="12" customHeight="1">
      <c r="B123" s="16"/>
      <c r="C123" s="22" t="s">
        <v>155</v>
      </c>
      <c r="L123" s="16"/>
    </row>
    <row r="124" spans="2:12" s="1" customFormat="1" ht="14.45" customHeight="1">
      <c r="B124" s="25"/>
      <c r="E124" s="184" t="s">
        <v>821</v>
      </c>
      <c r="F124" s="203"/>
      <c r="G124" s="203"/>
      <c r="H124" s="203"/>
      <c r="L124" s="25"/>
    </row>
    <row r="125" spans="2:12" s="1" customFormat="1" ht="12" customHeight="1">
      <c r="B125" s="25"/>
      <c r="C125" s="22" t="s">
        <v>822</v>
      </c>
      <c r="L125" s="25"/>
    </row>
    <row r="126" spans="2:12" s="1" customFormat="1" ht="15.6" customHeight="1">
      <c r="B126" s="25"/>
      <c r="E126" s="171" t="str">
        <f>E13</f>
        <v>1371-3-1-1 - HSV a PSV všeobecne</v>
      </c>
      <c r="F126" s="203"/>
      <c r="G126" s="203"/>
      <c r="H126" s="203"/>
      <c r="L126" s="25"/>
    </row>
    <row r="127" spans="2:12" s="1" customFormat="1" ht="6.95" customHeight="1">
      <c r="B127" s="25"/>
      <c r="L127" s="25"/>
    </row>
    <row r="128" spans="2:12" s="1" customFormat="1" ht="12" customHeight="1">
      <c r="B128" s="25"/>
      <c r="C128" s="22" t="s">
        <v>16</v>
      </c>
      <c r="F128" s="20" t="str">
        <f>F16</f>
        <v>Malá Belá,k.ú.Okoč, p.č.2781/1,2785/1,2787/1</v>
      </c>
      <c r="I128" s="22" t="s">
        <v>18</v>
      </c>
      <c r="J128" s="47" t="str">
        <f>IF(J16="","",J16)</f>
        <v>22. 3. 2022</v>
      </c>
      <c r="L128" s="25"/>
    </row>
    <row r="129" spans="2:65" s="1" customFormat="1" ht="6.95" customHeight="1">
      <c r="B129" s="25"/>
      <c r="L129" s="25"/>
    </row>
    <row r="130" spans="2:65" s="1" customFormat="1" ht="26.45" customHeight="1">
      <c r="B130" s="25"/>
      <c r="C130" s="22" t="s">
        <v>20</v>
      </c>
      <c r="F130" s="20" t="str">
        <f>E19</f>
        <v>Poľnohospodárske družstvo Kútniky, Kútniky č.640</v>
      </c>
      <c r="I130" s="22" t="s">
        <v>28</v>
      </c>
      <c r="J130" s="23" t="str">
        <f>E25</f>
        <v>BUING  s.r.o. , Veľký Meder, Tichá 5</v>
      </c>
      <c r="L130" s="25"/>
    </row>
    <row r="131" spans="2:65" s="1" customFormat="1" ht="15.6" customHeight="1">
      <c r="B131" s="25"/>
      <c r="C131" s="22" t="s">
        <v>26</v>
      </c>
      <c r="F131" s="20" t="str">
        <f>IF(E22="","",E22)</f>
        <v xml:space="preserve"> </v>
      </c>
      <c r="I131" s="22" t="s">
        <v>34</v>
      </c>
      <c r="J131" s="23" t="str">
        <f>E28</f>
        <v xml:space="preserve"> 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15"/>
      <c r="C133" s="116" t="s">
        <v>178</v>
      </c>
      <c r="D133" s="117" t="s">
        <v>61</v>
      </c>
      <c r="E133" s="117" t="s">
        <v>57</v>
      </c>
      <c r="F133" s="117" t="s">
        <v>58</v>
      </c>
      <c r="G133" s="117" t="s">
        <v>179</v>
      </c>
      <c r="H133" s="117" t="s">
        <v>180</v>
      </c>
      <c r="I133" s="117" t="s">
        <v>181</v>
      </c>
      <c r="J133" s="118" t="s">
        <v>159</v>
      </c>
      <c r="K133" s="119" t="s">
        <v>182</v>
      </c>
      <c r="L133" s="115"/>
      <c r="M133" s="53" t="s">
        <v>1</v>
      </c>
      <c r="N133" s="54" t="s">
        <v>40</v>
      </c>
      <c r="O133" s="54" t="s">
        <v>183</v>
      </c>
      <c r="P133" s="54" t="s">
        <v>184</v>
      </c>
      <c r="Q133" s="54" t="s">
        <v>185</v>
      </c>
      <c r="R133" s="54" t="s">
        <v>186</v>
      </c>
      <c r="S133" s="54" t="s">
        <v>187</v>
      </c>
      <c r="T133" s="55" t="s">
        <v>188</v>
      </c>
    </row>
    <row r="134" spans="2:65" s="1" customFormat="1" ht="22.9" customHeight="1">
      <c r="B134" s="25"/>
      <c r="C134" s="58" t="s">
        <v>160</v>
      </c>
      <c r="J134" s="120">
        <f>BK134</f>
        <v>278205.74899999995</v>
      </c>
      <c r="L134" s="25"/>
      <c r="M134" s="56"/>
      <c r="N134" s="48"/>
      <c r="O134" s="48"/>
      <c r="P134" s="121">
        <f>P135+P161</f>
        <v>3243.7525869299998</v>
      </c>
      <c r="Q134" s="48"/>
      <c r="R134" s="121">
        <f>R135+R161</f>
        <v>1438.1464251</v>
      </c>
      <c r="S134" s="48"/>
      <c r="T134" s="122">
        <f>T135+T161</f>
        <v>0</v>
      </c>
      <c r="AT134" s="13" t="s">
        <v>75</v>
      </c>
      <c r="AU134" s="13" t="s">
        <v>161</v>
      </c>
      <c r="BK134" s="123">
        <f>BK135+BK161</f>
        <v>278205.74899999995</v>
      </c>
    </row>
    <row r="135" spans="2:65" s="11" customFormat="1" ht="25.9" customHeight="1">
      <c r="B135" s="124"/>
      <c r="D135" s="125" t="s">
        <v>75</v>
      </c>
      <c r="E135" s="126" t="s">
        <v>189</v>
      </c>
      <c r="F135" s="126" t="s">
        <v>190</v>
      </c>
      <c r="J135" s="127">
        <f>BK135</f>
        <v>222836.77499999999</v>
      </c>
      <c r="L135" s="124"/>
      <c r="M135" s="128"/>
      <c r="P135" s="129">
        <f>P136+P143+P153+P156+P159</f>
        <v>2500.1859272499996</v>
      </c>
      <c r="R135" s="129">
        <f>R136+R143+R153+R156+R159</f>
        <v>1432.5808778999999</v>
      </c>
      <c r="T135" s="130">
        <f>T136+T143+T153+T156+T159</f>
        <v>0</v>
      </c>
      <c r="AR135" s="125" t="s">
        <v>83</v>
      </c>
      <c r="AT135" s="131" t="s">
        <v>75</v>
      </c>
      <c r="AU135" s="131" t="s">
        <v>76</v>
      </c>
      <c r="AY135" s="125" t="s">
        <v>191</v>
      </c>
      <c r="BK135" s="132">
        <f>BK136+BK143+BK153+BK156+BK159</f>
        <v>222836.77499999999</v>
      </c>
    </row>
    <row r="136" spans="2:65" s="11" customFormat="1" ht="22.9" customHeight="1">
      <c r="B136" s="124"/>
      <c r="D136" s="125" t="s">
        <v>75</v>
      </c>
      <c r="E136" s="133" t="s">
        <v>83</v>
      </c>
      <c r="F136" s="133" t="s">
        <v>192</v>
      </c>
      <c r="J136" s="134">
        <f>BK136</f>
        <v>19964.655999999999</v>
      </c>
      <c r="L136" s="124"/>
      <c r="M136" s="128"/>
      <c r="P136" s="129">
        <f>SUM(P137:P142)</f>
        <v>698.85553999999991</v>
      </c>
      <c r="R136" s="129">
        <f>SUM(R137:R142)</f>
        <v>0</v>
      </c>
      <c r="T136" s="130">
        <f>SUM(T137:T142)</f>
        <v>0</v>
      </c>
      <c r="AR136" s="125" t="s">
        <v>83</v>
      </c>
      <c r="AT136" s="131" t="s">
        <v>75</v>
      </c>
      <c r="AU136" s="131" t="s">
        <v>83</v>
      </c>
      <c r="AY136" s="125" t="s">
        <v>191</v>
      </c>
      <c r="BK136" s="132">
        <f>SUM(BK137:BK142)</f>
        <v>19964.655999999999</v>
      </c>
    </row>
    <row r="137" spans="2:65" s="1" customFormat="1" ht="22.15" customHeight="1">
      <c r="B137" s="25"/>
      <c r="C137" s="135" t="s">
        <v>83</v>
      </c>
      <c r="D137" s="135" t="s">
        <v>193</v>
      </c>
      <c r="E137" s="136" t="s">
        <v>825</v>
      </c>
      <c r="F137" s="137" t="s">
        <v>826</v>
      </c>
      <c r="G137" s="138" t="s">
        <v>196</v>
      </c>
      <c r="H137" s="139">
        <v>2402.9769999999999</v>
      </c>
      <c r="I137" s="139">
        <v>2.3479999999999999</v>
      </c>
      <c r="J137" s="139">
        <f t="shared" ref="J137:J142" si="0">ROUND(I137*H137,3)</f>
        <v>5642.19</v>
      </c>
      <c r="K137" s="140"/>
      <c r="L137" s="25"/>
      <c r="M137" s="141" t="s">
        <v>1</v>
      </c>
      <c r="N137" s="142" t="s">
        <v>42</v>
      </c>
      <c r="O137" s="143">
        <v>0.14399999999999999</v>
      </c>
      <c r="P137" s="143">
        <f t="shared" ref="P137:P142" si="1">O137*H137</f>
        <v>346.02868799999993</v>
      </c>
      <c r="Q137" s="143">
        <v>0</v>
      </c>
      <c r="R137" s="143">
        <f t="shared" ref="R137:R142" si="2">Q137*H137</f>
        <v>0</v>
      </c>
      <c r="S137" s="143">
        <v>0</v>
      </c>
      <c r="T137" s="144">
        <f t="shared" ref="T137:T142" si="3">S137*H137</f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 t="shared" ref="BE137:BE142" si="4">IF(N137="základná",J137,0)</f>
        <v>0</v>
      </c>
      <c r="BF137" s="146">
        <f t="shared" ref="BF137:BF142" si="5">IF(N137="znížená",J137,0)</f>
        <v>5642.19</v>
      </c>
      <c r="BG137" s="146">
        <f t="shared" ref="BG137:BG142" si="6">IF(N137="zákl. prenesená",J137,0)</f>
        <v>0</v>
      </c>
      <c r="BH137" s="146">
        <f t="shared" ref="BH137:BH142" si="7">IF(N137="zníž. prenesená",J137,0)</f>
        <v>0</v>
      </c>
      <c r="BI137" s="146">
        <f t="shared" ref="BI137:BI142" si="8">IF(N137="nulová",J137,0)</f>
        <v>0</v>
      </c>
      <c r="BJ137" s="13" t="s">
        <v>89</v>
      </c>
      <c r="BK137" s="147">
        <f t="shared" ref="BK137:BK142" si="9">ROUND(I137*H137,3)</f>
        <v>5642.19</v>
      </c>
      <c r="BL137" s="13" t="s">
        <v>197</v>
      </c>
      <c r="BM137" s="145" t="s">
        <v>827</v>
      </c>
    </row>
    <row r="138" spans="2:65" s="1" customFormat="1" ht="22.15" customHeight="1">
      <c r="B138" s="25"/>
      <c r="C138" s="135" t="s">
        <v>89</v>
      </c>
      <c r="D138" s="135" t="s">
        <v>193</v>
      </c>
      <c r="E138" s="136" t="s">
        <v>828</v>
      </c>
      <c r="F138" s="137" t="s">
        <v>829</v>
      </c>
      <c r="G138" s="138" t="s">
        <v>196</v>
      </c>
      <c r="H138" s="139">
        <v>720.89300000000003</v>
      </c>
      <c r="I138" s="139">
        <v>1.0349999999999999</v>
      </c>
      <c r="J138" s="139">
        <f t="shared" si="0"/>
        <v>746.12400000000002</v>
      </c>
      <c r="K138" s="140"/>
      <c r="L138" s="25"/>
      <c r="M138" s="141" t="s">
        <v>1</v>
      </c>
      <c r="N138" s="142" t="s">
        <v>42</v>
      </c>
      <c r="O138" s="143">
        <v>5.6000000000000001E-2</v>
      </c>
      <c r="P138" s="143">
        <f t="shared" si="1"/>
        <v>40.370008000000006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746.12400000000002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746.12400000000002</v>
      </c>
      <c r="BL138" s="13" t="s">
        <v>197</v>
      </c>
      <c r="BM138" s="145" t="s">
        <v>830</v>
      </c>
    </row>
    <row r="139" spans="2:65" s="1" customFormat="1" ht="30" customHeight="1">
      <c r="B139" s="25"/>
      <c r="C139" s="135" t="s">
        <v>125</v>
      </c>
      <c r="D139" s="135" t="s">
        <v>193</v>
      </c>
      <c r="E139" s="136" t="s">
        <v>831</v>
      </c>
      <c r="F139" s="137" t="s">
        <v>832</v>
      </c>
      <c r="G139" s="138" t="s">
        <v>196</v>
      </c>
      <c r="H139" s="139">
        <v>2402.9769999999999</v>
      </c>
      <c r="I139" s="139">
        <v>3.927</v>
      </c>
      <c r="J139" s="139">
        <f t="shared" si="0"/>
        <v>9436.491</v>
      </c>
      <c r="K139" s="140"/>
      <c r="L139" s="25"/>
      <c r="M139" s="141" t="s">
        <v>1</v>
      </c>
      <c r="N139" s="142" t="s">
        <v>42</v>
      </c>
      <c r="O139" s="143">
        <v>6.6000000000000003E-2</v>
      </c>
      <c r="P139" s="143">
        <f t="shared" si="1"/>
        <v>158.59648200000001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9436.491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9436.491</v>
      </c>
      <c r="BL139" s="13" t="s">
        <v>197</v>
      </c>
      <c r="BM139" s="145" t="s">
        <v>833</v>
      </c>
    </row>
    <row r="140" spans="2:65" s="1" customFormat="1" ht="22.15" customHeight="1">
      <c r="B140" s="25"/>
      <c r="C140" s="135" t="s">
        <v>197</v>
      </c>
      <c r="D140" s="135" t="s">
        <v>193</v>
      </c>
      <c r="E140" s="136" t="s">
        <v>834</v>
      </c>
      <c r="F140" s="137" t="s">
        <v>835</v>
      </c>
      <c r="G140" s="138" t="s">
        <v>196</v>
      </c>
      <c r="H140" s="139">
        <v>2402.9769999999999</v>
      </c>
      <c r="I140" s="139">
        <v>1.08</v>
      </c>
      <c r="J140" s="139">
        <f t="shared" si="0"/>
        <v>2595.2150000000001</v>
      </c>
      <c r="K140" s="140"/>
      <c r="L140" s="25"/>
      <c r="M140" s="141" t="s">
        <v>1</v>
      </c>
      <c r="N140" s="142" t="s">
        <v>42</v>
      </c>
      <c r="O140" s="143">
        <v>5.3999999999999999E-2</v>
      </c>
      <c r="P140" s="143">
        <f t="shared" si="1"/>
        <v>129.76075799999998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2595.2150000000001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2595.2150000000001</v>
      </c>
      <c r="BL140" s="13" t="s">
        <v>197</v>
      </c>
      <c r="BM140" s="145" t="s">
        <v>836</v>
      </c>
    </row>
    <row r="141" spans="2:65" s="1" customFormat="1" ht="19.899999999999999" customHeight="1">
      <c r="B141" s="25"/>
      <c r="C141" s="135" t="s">
        <v>208</v>
      </c>
      <c r="D141" s="135" t="s">
        <v>193</v>
      </c>
      <c r="E141" s="136" t="s">
        <v>837</v>
      </c>
      <c r="F141" s="137" t="s">
        <v>838</v>
      </c>
      <c r="G141" s="138" t="s">
        <v>196</v>
      </c>
      <c r="H141" s="139">
        <v>2402.9769999999999</v>
      </c>
      <c r="I141" s="139">
        <v>0.59799999999999998</v>
      </c>
      <c r="J141" s="139">
        <f t="shared" si="0"/>
        <v>1436.98</v>
      </c>
      <c r="K141" s="140"/>
      <c r="L141" s="25"/>
      <c r="M141" s="141" t="s">
        <v>1</v>
      </c>
      <c r="N141" s="142" t="s">
        <v>42</v>
      </c>
      <c r="O141" s="143">
        <v>7.0000000000000001E-3</v>
      </c>
      <c r="P141" s="143">
        <f t="shared" si="1"/>
        <v>16.820838999999999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1436.98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1436.98</v>
      </c>
      <c r="BL141" s="13" t="s">
        <v>197</v>
      </c>
      <c r="BM141" s="145" t="s">
        <v>839</v>
      </c>
    </row>
    <row r="142" spans="2:65" s="1" customFormat="1" ht="30" customHeight="1">
      <c r="B142" s="25"/>
      <c r="C142" s="135" t="s">
        <v>212</v>
      </c>
      <c r="D142" s="135" t="s">
        <v>193</v>
      </c>
      <c r="E142" s="136" t="s">
        <v>840</v>
      </c>
      <c r="F142" s="137" t="s">
        <v>841</v>
      </c>
      <c r="G142" s="138" t="s">
        <v>196</v>
      </c>
      <c r="H142" s="139">
        <v>31.785</v>
      </c>
      <c r="I142" s="139">
        <v>3.387</v>
      </c>
      <c r="J142" s="139">
        <f t="shared" si="0"/>
        <v>107.65600000000001</v>
      </c>
      <c r="K142" s="140"/>
      <c r="L142" s="25"/>
      <c r="M142" s="141" t="s">
        <v>1</v>
      </c>
      <c r="N142" s="142" t="s">
        <v>42</v>
      </c>
      <c r="O142" s="143">
        <v>0.22900000000000001</v>
      </c>
      <c r="P142" s="143">
        <f t="shared" si="1"/>
        <v>7.2787649999999999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107.65600000000001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107.65600000000001</v>
      </c>
      <c r="BL142" s="13" t="s">
        <v>197</v>
      </c>
      <c r="BM142" s="145" t="s">
        <v>842</v>
      </c>
    </row>
    <row r="143" spans="2:65" s="11" customFormat="1" ht="22.9" customHeight="1">
      <c r="B143" s="124"/>
      <c r="D143" s="125" t="s">
        <v>75</v>
      </c>
      <c r="E143" s="133" t="s">
        <v>89</v>
      </c>
      <c r="F143" s="133" t="s">
        <v>239</v>
      </c>
      <c r="J143" s="134">
        <f>BK143</f>
        <v>84134.171999999991</v>
      </c>
      <c r="L143" s="124"/>
      <c r="M143" s="128"/>
      <c r="P143" s="129">
        <f>SUM(P144:P152)</f>
        <v>1038.4593188499998</v>
      </c>
      <c r="R143" s="129">
        <f>SUM(R144:R152)</f>
        <v>1431.9783347</v>
      </c>
      <c r="T143" s="130">
        <f>SUM(T144:T152)</f>
        <v>0</v>
      </c>
      <c r="AR143" s="125" t="s">
        <v>83</v>
      </c>
      <c r="AT143" s="131" t="s">
        <v>75</v>
      </c>
      <c r="AU143" s="131" t="s">
        <v>83</v>
      </c>
      <c r="AY143" s="125" t="s">
        <v>191</v>
      </c>
      <c r="BK143" s="132">
        <f>SUM(BK144:BK152)</f>
        <v>84134.171999999991</v>
      </c>
    </row>
    <row r="144" spans="2:65" s="1" customFormat="1" ht="22.15" customHeight="1">
      <c r="B144" s="25"/>
      <c r="C144" s="135" t="s">
        <v>216</v>
      </c>
      <c r="D144" s="135" t="s">
        <v>193</v>
      </c>
      <c r="E144" s="136" t="s">
        <v>843</v>
      </c>
      <c r="F144" s="137" t="s">
        <v>844</v>
      </c>
      <c r="G144" s="138" t="s">
        <v>461</v>
      </c>
      <c r="H144" s="139">
        <v>113.73099999999999</v>
      </c>
      <c r="I144" s="139">
        <v>1.8779999999999999</v>
      </c>
      <c r="J144" s="139">
        <f t="shared" ref="J144:J152" si="10">ROUND(I144*H144,3)</f>
        <v>213.58699999999999</v>
      </c>
      <c r="K144" s="140"/>
      <c r="L144" s="25"/>
      <c r="M144" s="141" t="s">
        <v>1</v>
      </c>
      <c r="N144" s="142" t="s">
        <v>42</v>
      </c>
      <c r="O144" s="143">
        <v>2.8000000000000001E-2</v>
      </c>
      <c r="P144" s="143">
        <f t="shared" ref="P144:P152" si="11">O144*H144</f>
        <v>3.1844679999999999</v>
      </c>
      <c r="Q144" s="143">
        <v>4.3400000000000001E-3</v>
      </c>
      <c r="R144" s="143">
        <f t="shared" ref="R144:R152" si="12">Q144*H144</f>
        <v>0.49359253999999997</v>
      </c>
      <c r="S144" s="143">
        <v>0</v>
      </c>
      <c r="T144" s="144">
        <f t="shared" ref="T144:T152" si="13">S144*H144</f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ref="BE144:BE152" si="14">IF(N144="základná",J144,0)</f>
        <v>0</v>
      </c>
      <c r="BF144" s="146">
        <f t="shared" ref="BF144:BF152" si="15">IF(N144="znížená",J144,0)</f>
        <v>213.58699999999999</v>
      </c>
      <c r="BG144" s="146">
        <f t="shared" ref="BG144:BG152" si="16">IF(N144="zákl. prenesená",J144,0)</f>
        <v>0</v>
      </c>
      <c r="BH144" s="146">
        <f t="shared" ref="BH144:BH152" si="17">IF(N144="zníž. prenesená",J144,0)</f>
        <v>0</v>
      </c>
      <c r="BI144" s="146">
        <f t="shared" ref="BI144:BI152" si="18">IF(N144="nulová",J144,0)</f>
        <v>0</v>
      </c>
      <c r="BJ144" s="13" t="s">
        <v>89</v>
      </c>
      <c r="BK144" s="147">
        <f t="shared" ref="BK144:BK152" si="19">ROUND(I144*H144,3)</f>
        <v>213.58699999999999</v>
      </c>
      <c r="BL144" s="13" t="s">
        <v>197</v>
      </c>
      <c r="BM144" s="145" t="s">
        <v>845</v>
      </c>
    </row>
    <row r="145" spans="2:65" s="1" customFormat="1" ht="22.15" customHeight="1">
      <c r="B145" s="25"/>
      <c r="C145" s="135" t="s">
        <v>220</v>
      </c>
      <c r="D145" s="135" t="s">
        <v>193</v>
      </c>
      <c r="E145" s="136" t="s">
        <v>846</v>
      </c>
      <c r="F145" s="137" t="s">
        <v>847</v>
      </c>
      <c r="G145" s="138" t="s">
        <v>461</v>
      </c>
      <c r="H145" s="139">
        <v>384.6</v>
      </c>
      <c r="I145" s="139">
        <v>2.254</v>
      </c>
      <c r="J145" s="139">
        <f t="shared" si="10"/>
        <v>866.88800000000003</v>
      </c>
      <c r="K145" s="140"/>
      <c r="L145" s="25"/>
      <c r="M145" s="141" t="s">
        <v>1</v>
      </c>
      <c r="N145" s="142" t="s">
        <v>42</v>
      </c>
      <c r="O145" s="143">
        <v>2.8000000000000001E-2</v>
      </c>
      <c r="P145" s="143">
        <f t="shared" si="11"/>
        <v>10.768800000000001</v>
      </c>
      <c r="Q145" s="143">
        <v>4.3400000000000001E-3</v>
      </c>
      <c r="R145" s="143">
        <f t="shared" si="12"/>
        <v>1.6691640000000001</v>
      </c>
      <c r="S145" s="143">
        <v>0</v>
      </c>
      <c r="T145" s="144">
        <f t="shared" si="1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14"/>
        <v>0</v>
      </c>
      <c r="BF145" s="146">
        <f t="shared" si="15"/>
        <v>866.88800000000003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89</v>
      </c>
      <c r="BK145" s="147">
        <f t="shared" si="19"/>
        <v>866.88800000000003</v>
      </c>
      <c r="BL145" s="13" t="s">
        <v>197</v>
      </c>
      <c r="BM145" s="145" t="s">
        <v>848</v>
      </c>
    </row>
    <row r="146" spans="2:65" s="1" customFormat="1" ht="22.15" customHeight="1">
      <c r="B146" s="25"/>
      <c r="C146" s="135" t="s">
        <v>224</v>
      </c>
      <c r="D146" s="135" t="s">
        <v>193</v>
      </c>
      <c r="E146" s="136" t="s">
        <v>849</v>
      </c>
      <c r="F146" s="137" t="s">
        <v>850</v>
      </c>
      <c r="G146" s="138" t="s">
        <v>196</v>
      </c>
      <c r="H146" s="139">
        <v>217.47200000000001</v>
      </c>
      <c r="I146" s="139">
        <v>54.793999999999997</v>
      </c>
      <c r="J146" s="139">
        <f t="shared" si="10"/>
        <v>11916.161</v>
      </c>
      <c r="K146" s="140"/>
      <c r="L146" s="25"/>
      <c r="M146" s="141" t="s">
        <v>1</v>
      </c>
      <c r="N146" s="142" t="s">
        <v>42</v>
      </c>
      <c r="O146" s="143">
        <v>1.1319999999999999</v>
      </c>
      <c r="P146" s="143">
        <f t="shared" si="11"/>
        <v>246.178304</v>
      </c>
      <c r="Q146" s="143">
        <v>2.0699999999999998</v>
      </c>
      <c r="R146" s="143">
        <f t="shared" si="12"/>
        <v>450.16703999999999</v>
      </c>
      <c r="S146" s="143">
        <v>0</v>
      </c>
      <c r="T146" s="144">
        <f t="shared" si="13"/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si="14"/>
        <v>0</v>
      </c>
      <c r="BF146" s="146">
        <f t="shared" si="15"/>
        <v>11916.161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89</v>
      </c>
      <c r="BK146" s="147">
        <f t="shared" si="19"/>
        <v>11916.161</v>
      </c>
      <c r="BL146" s="13" t="s">
        <v>197</v>
      </c>
      <c r="BM146" s="145" t="s">
        <v>851</v>
      </c>
    </row>
    <row r="147" spans="2:65" s="1" customFormat="1" ht="19.899999999999999" customHeight="1">
      <c r="B147" s="25"/>
      <c r="C147" s="135" t="s">
        <v>230</v>
      </c>
      <c r="D147" s="135" t="s">
        <v>193</v>
      </c>
      <c r="E147" s="136" t="s">
        <v>852</v>
      </c>
      <c r="F147" s="137" t="s">
        <v>853</v>
      </c>
      <c r="G147" s="138" t="s">
        <v>196</v>
      </c>
      <c r="H147" s="139">
        <v>159.63499999999999</v>
      </c>
      <c r="I147" s="139">
        <v>86.974000000000004</v>
      </c>
      <c r="J147" s="139">
        <f t="shared" si="10"/>
        <v>13884.093999999999</v>
      </c>
      <c r="K147" s="140"/>
      <c r="L147" s="25"/>
      <c r="M147" s="141" t="s">
        <v>1</v>
      </c>
      <c r="N147" s="142" t="s">
        <v>42</v>
      </c>
      <c r="O147" s="143">
        <v>0.61770999999999998</v>
      </c>
      <c r="P147" s="143">
        <f t="shared" si="11"/>
        <v>98.608135849999996</v>
      </c>
      <c r="Q147" s="143">
        <v>2.2910300000000001</v>
      </c>
      <c r="R147" s="143">
        <f t="shared" si="12"/>
        <v>365.72857405000002</v>
      </c>
      <c r="S147" s="143">
        <v>0</v>
      </c>
      <c r="T147" s="144">
        <f t="shared" si="1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13884.093999999999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13884.093999999999</v>
      </c>
      <c r="BL147" s="13" t="s">
        <v>197</v>
      </c>
      <c r="BM147" s="145" t="s">
        <v>854</v>
      </c>
    </row>
    <row r="148" spans="2:65" s="1" customFormat="1" ht="22.15" customHeight="1">
      <c r="B148" s="25"/>
      <c r="C148" s="135" t="s">
        <v>235</v>
      </c>
      <c r="D148" s="135" t="s">
        <v>193</v>
      </c>
      <c r="E148" s="136" t="s">
        <v>855</v>
      </c>
      <c r="F148" s="137" t="s">
        <v>856</v>
      </c>
      <c r="G148" s="138" t="s">
        <v>196</v>
      </c>
      <c r="H148" s="139">
        <v>251.239</v>
      </c>
      <c r="I148" s="139">
        <v>122.958</v>
      </c>
      <c r="J148" s="139">
        <f t="shared" si="10"/>
        <v>30891.845000000001</v>
      </c>
      <c r="K148" s="140"/>
      <c r="L148" s="25"/>
      <c r="M148" s="141" t="s">
        <v>1</v>
      </c>
      <c r="N148" s="142" t="s">
        <v>42</v>
      </c>
      <c r="O148" s="143">
        <v>1.115</v>
      </c>
      <c r="P148" s="143">
        <f t="shared" si="11"/>
        <v>280.131485</v>
      </c>
      <c r="Q148" s="143">
        <v>2.3919100000000002</v>
      </c>
      <c r="R148" s="143">
        <f t="shared" si="12"/>
        <v>600.94107649000011</v>
      </c>
      <c r="S148" s="143">
        <v>0</v>
      </c>
      <c r="T148" s="144">
        <f t="shared" si="1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14"/>
        <v>0</v>
      </c>
      <c r="BF148" s="146">
        <f t="shared" si="15"/>
        <v>30891.845000000001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89</v>
      </c>
      <c r="BK148" s="147">
        <f t="shared" si="19"/>
        <v>30891.845000000001</v>
      </c>
      <c r="BL148" s="13" t="s">
        <v>197</v>
      </c>
      <c r="BM148" s="145" t="s">
        <v>857</v>
      </c>
    </row>
    <row r="149" spans="2:65" s="1" customFormat="1" ht="22.15" customHeight="1">
      <c r="B149" s="25"/>
      <c r="C149" s="135" t="s">
        <v>240</v>
      </c>
      <c r="D149" s="135" t="s">
        <v>193</v>
      </c>
      <c r="E149" s="136" t="s">
        <v>858</v>
      </c>
      <c r="F149" s="137" t="s">
        <v>859</v>
      </c>
      <c r="G149" s="138" t="s">
        <v>233</v>
      </c>
      <c r="H149" s="139">
        <v>106.39400000000001</v>
      </c>
      <c r="I149" s="139">
        <v>28.227</v>
      </c>
      <c r="J149" s="139">
        <f t="shared" si="10"/>
        <v>3003.183</v>
      </c>
      <c r="K149" s="140"/>
      <c r="L149" s="25"/>
      <c r="M149" s="141" t="s">
        <v>1</v>
      </c>
      <c r="N149" s="142" t="s">
        <v>42</v>
      </c>
      <c r="O149" s="143">
        <v>1.085</v>
      </c>
      <c r="P149" s="143">
        <f t="shared" si="11"/>
        <v>115.43749</v>
      </c>
      <c r="Q149" s="143">
        <v>8.8800000000000007E-3</v>
      </c>
      <c r="R149" s="143">
        <f t="shared" si="12"/>
        <v>0.94477872000000007</v>
      </c>
      <c r="S149" s="143">
        <v>0</v>
      </c>
      <c r="T149" s="144">
        <f t="shared" si="13"/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 t="shared" si="14"/>
        <v>0</v>
      </c>
      <c r="BF149" s="146">
        <f t="shared" si="15"/>
        <v>3003.183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89</v>
      </c>
      <c r="BK149" s="147">
        <f t="shared" si="19"/>
        <v>3003.183</v>
      </c>
      <c r="BL149" s="13" t="s">
        <v>197</v>
      </c>
      <c r="BM149" s="145" t="s">
        <v>860</v>
      </c>
    </row>
    <row r="150" spans="2:65" s="1" customFormat="1" ht="22.15" customHeight="1">
      <c r="B150" s="25"/>
      <c r="C150" s="135" t="s">
        <v>244</v>
      </c>
      <c r="D150" s="135" t="s">
        <v>193</v>
      </c>
      <c r="E150" s="136" t="s">
        <v>861</v>
      </c>
      <c r="F150" s="137" t="s">
        <v>862</v>
      </c>
      <c r="G150" s="138" t="s">
        <v>233</v>
      </c>
      <c r="H150" s="139">
        <v>106.39400000000001</v>
      </c>
      <c r="I150" s="139">
        <v>4.8259999999999996</v>
      </c>
      <c r="J150" s="139">
        <f t="shared" si="10"/>
        <v>513.45699999999999</v>
      </c>
      <c r="K150" s="140"/>
      <c r="L150" s="25"/>
      <c r="M150" s="141" t="s">
        <v>1</v>
      </c>
      <c r="N150" s="142" t="s">
        <v>42</v>
      </c>
      <c r="O150" s="143">
        <v>0.28199999999999997</v>
      </c>
      <c r="P150" s="143">
        <f t="shared" si="11"/>
        <v>30.003107999999997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si="14"/>
        <v>0</v>
      </c>
      <c r="BF150" s="146">
        <f t="shared" si="15"/>
        <v>513.45699999999999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89</v>
      </c>
      <c r="BK150" s="147">
        <f t="shared" si="19"/>
        <v>513.45699999999999</v>
      </c>
      <c r="BL150" s="13" t="s">
        <v>197</v>
      </c>
      <c r="BM150" s="145" t="s">
        <v>863</v>
      </c>
    </row>
    <row r="151" spans="2:65" s="1" customFormat="1" ht="14.45" customHeight="1">
      <c r="B151" s="25"/>
      <c r="C151" s="135" t="s">
        <v>248</v>
      </c>
      <c r="D151" s="135" t="s">
        <v>193</v>
      </c>
      <c r="E151" s="136" t="s">
        <v>864</v>
      </c>
      <c r="F151" s="137" t="s">
        <v>865</v>
      </c>
      <c r="G151" s="138" t="s">
        <v>228</v>
      </c>
      <c r="H151" s="139">
        <v>4.774</v>
      </c>
      <c r="I151" s="139">
        <v>2076.2739999999999</v>
      </c>
      <c r="J151" s="139">
        <f t="shared" si="10"/>
        <v>9912.1319999999996</v>
      </c>
      <c r="K151" s="140"/>
      <c r="L151" s="25"/>
      <c r="M151" s="141" t="s">
        <v>1</v>
      </c>
      <c r="N151" s="142" t="s">
        <v>42</v>
      </c>
      <c r="O151" s="143">
        <v>34.372</v>
      </c>
      <c r="P151" s="143">
        <f t="shared" si="11"/>
        <v>164.091928</v>
      </c>
      <c r="Q151" s="143">
        <v>1.01895</v>
      </c>
      <c r="R151" s="143">
        <f t="shared" si="12"/>
        <v>4.8644673000000003</v>
      </c>
      <c r="S151" s="143">
        <v>0</v>
      </c>
      <c r="T151" s="144">
        <f t="shared" si="13"/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9912.1319999999996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9912.1319999999996</v>
      </c>
      <c r="BL151" s="13" t="s">
        <v>197</v>
      </c>
      <c r="BM151" s="145" t="s">
        <v>866</v>
      </c>
    </row>
    <row r="152" spans="2:65" s="1" customFormat="1" ht="14.45" customHeight="1">
      <c r="B152" s="25"/>
      <c r="C152" s="135" t="s">
        <v>252</v>
      </c>
      <c r="D152" s="135" t="s">
        <v>193</v>
      </c>
      <c r="E152" s="136" t="s">
        <v>257</v>
      </c>
      <c r="F152" s="137" t="s">
        <v>258</v>
      </c>
      <c r="G152" s="138" t="s">
        <v>228</v>
      </c>
      <c r="H152" s="139">
        <v>5.96</v>
      </c>
      <c r="I152" s="139">
        <v>2169.9369999999999</v>
      </c>
      <c r="J152" s="139">
        <f t="shared" si="10"/>
        <v>12932.825000000001</v>
      </c>
      <c r="K152" s="140"/>
      <c r="L152" s="25"/>
      <c r="M152" s="141" t="s">
        <v>1</v>
      </c>
      <c r="N152" s="142" t="s">
        <v>42</v>
      </c>
      <c r="O152" s="143">
        <v>15.11</v>
      </c>
      <c r="P152" s="143">
        <f t="shared" si="11"/>
        <v>90.055599999999998</v>
      </c>
      <c r="Q152" s="143">
        <v>1.20296</v>
      </c>
      <c r="R152" s="143">
        <f t="shared" si="12"/>
        <v>7.1696416000000003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12932.825000000001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12932.825000000001</v>
      </c>
      <c r="BL152" s="13" t="s">
        <v>197</v>
      </c>
      <c r="BM152" s="145" t="s">
        <v>867</v>
      </c>
    </row>
    <row r="153" spans="2:65" s="11" customFormat="1" ht="22.9" customHeight="1">
      <c r="B153" s="124"/>
      <c r="D153" s="125" t="s">
        <v>75</v>
      </c>
      <c r="E153" s="133" t="s">
        <v>125</v>
      </c>
      <c r="F153" s="133" t="s">
        <v>299</v>
      </c>
      <c r="J153" s="134">
        <f>BK153</f>
        <v>82000.025999999998</v>
      </c>
      <c r="L153" s="124"/>
      <c r="M153" s="128"/>
      <c r="P153" s="129">
        <f>SUM(P154:P155)</f>
        <v>0</v>
      </c>
      <c r="R153" s="129">
        <f>SUM(R154:R155)</f>
        <v>0</v>
      </c>
      <c r="T153" s="130">
        <f>SUM(T154:T155)</f>
        <v>0</v>
      </c>
      <c r="AR153" s="125" t="s">
        <v>83</v>
      </c>
      <c r="AT153" s="131" t="s">
        <v>75</v>
      </c>
      <c r="AU153" s="131" t="s">
        <v>83</v>
      </c>
      <c r="AY153" s="125" t="s">
        <v>191</v>
      </c>
      <c r="BK153" s="132">
        <f>SUM(BK154:BK155)</f>
        <v>82000.025999999998</v>
      </c>
    </row>
    <row r="154" spans="2:65" s="1" customFormat="1" ht="22.15" customHeight="1">
      <c r="B154" s="25"/>
      <c r="C154" s="135" t="s">
        <v>256</v>
      </c>
      <c r="D154" s="135" t="s">
        <v>193</v>
      </c>
      <c r="E154" s="136" t="s">
        <v>868</v>
      </c>
      <c r="F154" s="137" t="s">
        <v>869</v>
      </c>
      <c r="G154" s="138" t="s">
        <v>484</v>
      </c>
      <c r="H154" s="139">
        <v>54</v>
      </c>
      <c r="I154" s="139">
        <v>65.819999999999993</v>
      </c>
      <c r="J154" s="139">
        <f>ROUND(I154*H154,3)</f>
        <v>3554.28</v>
      </c>
      <c r="K154" s="140"/>
      <c r="L154" s="25"/>
      <c r="M154" s="141" t="s">
        <v>1</v>
      </c>
      <c r="N154" s="142" t="s">
        <v>42</v>
      </c>
      <c r="O154" s="143">
        <v>0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>IF(N154="základná",J154,0)</f>
        <v>0</v>
      </c>
      <c r="BF154" s="146">
        <f>IF(N154="znížená",J154,0)</f>
        <v>3554.28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89</v>
      </c>
      <c r="BK154" s="147">
        <f>ROUND(I154*H154,3)</f>
        <v>3554.28</v>
      </c>
      <c r="BL154" s="13" t="s">
        <v>197</v>
      </c>
      <c r="BM154" s="145" t="s">
        <v>870</v>
      </c>
    </row>
    <row r="155" spans="2:65" s="1" customFormat="1" ht="19.899999999999999" customHeight="1">
      <c r="B155" s="25"/>
      <c r="C155" s="148" t="s">
        <v>260</v>
      </c>
      <c r="D155" s="148" t="s">
        <v>225</v>
      </c>
      <c r="E155" s="149" t="s">
        <v>871</v>
      </c>
      <c r="F155" s="150" t="s">
        <v>872</v>
      </c>
      <c r="G155" s="151" t="s">
        <v>484</v>
      </c>
      <c r="H155" s="152">
        <v>54</v>
      </c>
      <c r="I155" s="152">
        <v>1452.6990000000001</v>
      </c>
      <c r="J155" s="152">
        <f>ROUND(I155*H155,3)</f>
        <v>78445.745999999999</v>
      </c>
      <c r="K155" s="153"/>
      <c r="L155" s="154"/>
      <c r="M155" s="155" t="s">
        <v>1</v>
      </c>
      <c r="N155" s="156" t="s">
        <v>42</v>
      </c>
      <c r="O155" s="143">
        <v>0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220</v>
      </c>
      <c r="AT155" s="145" t="s">
        <v>225</v>
      </c>
      <c r="AU155" s="145" t="s">
        <v>89</v>
      </c>
      <c r="AY155" s="13" t="s">
        <v>191</v>
      </c>
      <c r="BE155" s="146">
        <f>IF(N155="základná",J155,0)</f>
        <v>0</v>
      </c>
      <c r="BF155" s="146">
        <f>IF(N155="znížená",J155,0)</f>
        <v>78445.745999999999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89</v>
      </c>
      <c r="BK155" s="147">
        <f>ROUND(I155*H155,3)</f>
        <v>78445.745999999999</v>
      </c>
      <c r="BL155" s="13" t="s">
        <v>197</v>
      </c>
      <c r="BM155" s="145" t="s">
        <v>873</v>
      </c>
    </row>
    <row r="156" spans="2:65" s="11" customFormat="1" ht="22.9" customHeight="1">
      <c r="B156" s="124"/>
      <c r="D156" s="125" t="s">
        <v>75</v>
      </c>
      <c r="E156" s="133" t="s">
        <v>224</v>
      </c>
      <c r="F156" s="133" t="s">
        <v>354</v>
      </c>
      <c r="J156" s="134">
        <f>BK156</f>
        <v>7074.8989999999994</v>
      </c>
      <c r="L156" s="124"/>
      <c r="M156" s="128"/>
      <c r="P156" s="129">
        <f>SUM(P157:P158)</f>
        <v>181.24318240000002</v>
      </c>
      <c r="R156" s="129">
        <f>SUM(R157:R158)</f>
        <v>0.60254320000000006</v>
      </c>
      <c r="T156" s="130">
        <f>SUM(T157:T158)</f>
        <v>0</v>
      </c>
      <c r="AR156" s="125" t="s">
        <v>83</v>
      </c>
      <c r="AT156" s="131" t="s">
        <v>75</v>
      </c>
      <c r="AU156" s="131" t="s">
        <v>83</v>
      </c>
      <c r="AY156" s="125" t="s">
        <v>191</v>
      </c>
      <c r="BK156" s="132">
        <f>SUM(BK157:BK158)</f>
        <v>7074.8989999999994</v>
      </c>
    </row>
    <row r="157" spans="2:65" s="1" customFormat="1" ht="14.45" customHeight="1">
      <c r="B157" s="25"/>
      <c r="C157" s="135" t="s">
        <v>264</v>
      </c>
      <c r="D157" s="135" t="s">
        <v>193</v>
      </c>
      <c r="E157" s="136" t="s">
        <v>874</v>
      </c>
      <c r="F157" s="137" t="s">
        <v>875</v>
      </c>
      <c r="G157" s="138" t="s">
        <v>461</v>
      </c>
      <c r="H157" s="139">
        <v>226.52</v>
      </c>
      <c r="I157" s="139">
        <v>7.5</v>
      </c>
      <c r="J157" s="139">
        <f>ROUND(I157*H157,3)</f>
        <v>1698.9</v>
      </c>
      <c r="K157" s="140"/>
      <c r="L157" s="25"/>
      <c r="M157" s="141" t="s">
        <v>1</v>
      </c>
      <c r="N157" s="142" t="s">
        <v>42</v>
      </c>
      <c r="O157" s="143">
        <v>0.4</v>
      </c>
      <c r="P157" s="143">
        <f>O157*H157</f>
        <v>90.608000000000004</v>
      </c>
      <c r="Q157" s="143">
        <v>1.33E-3</v>
      </c>
      <c r="R157" s="143">
        <f>Q157*H157</f>
        <v>0.30127160000000003</v>
      </c>
      <c r="S157" s="143">
        <v>0</v>
      </c>
      <c r="T157" s="144">
        <f>S157*H157</f>
        <v>0</v>
      </c>
      <c r="AR157" s="145" t="s">
        <v>197</v>
      </c>
      <c r="AT157" s="145" t="s">
        <v>193</v>
      </c>
      <c r="AU157" s="145" t="s">
        <v>89</v>
      </c>
      <c r="AY157" s="13" t="s">
        <v>191</v>
      </c>
      <c r="BE157" s="146">
        <f>IF(N157="základná",J157,0)</f>
        <v>0</v>
      </c>
      <c r="BF157" s="146">
        <f>IF(N157="znížená",J157,0)</f>
        <v>1698.9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89</v>
      </c>
      <c r="BK157" s="147">
        <f>ROUND(I157*H157,3)</f>
        <v>1698.9</v>
      </c>
      <c r="BL157" s="13" t="s">
        <v>197</v>
      </c>
      <c r="BM157" s="145" t="s">
        <v>876</v>
      </c>
    </row>
    <row r="158" spans="2:65" s="1" customFormat="1" ht="34.9" customHeight="1">
      <c r="B158" s="25"/>
      <c r="C158" s="135" t="s">
        <v>268</v>
      </c>
      <c r="D158" s="135" t="s">
        <v>193</v>
      </c>
      <c r="E158" s="136" t="s">
        <v>877</v>
      </c>
      <c r="F158" s="137" t="s">
        <v>878</v>
      </c>
      <c r="G158" s="138" t="s">
        <v>461</v>
      </c>
      <c r="H158" s="139">
        <v>226.52</v>
      </c>
      <c r="I158" s="139">
        <v>23.733000000000001</v>
      </c>
      <c r="J158" s="139">
        <f>ROUND(I158*H158,3)</f>
        <v>5375.9989999999998</v>
      </c>
      <c r="K158" s="140"/>
      <c r="L158" s="25"/>
      <c r="M158" s="141" t="s">
        <v>1</v>
      </c>
      <c r="N158" s="142" t="s">
        <v>42</v>
      </c>
      <c r="O158" s="143">
        <v>0.40011999999999998</v>
      </c>
      <c r="P158" s="143">
        <f>O158*H158</f>
        <v>90.635182400000005</v>
      </c>
      <c r="Q158" s="143">
        <v>1.33E-3</v>
      </c>
      <c r="R158" s="143">
        <f>Q158*H158</f>
        <v>0.30127160000000003</v>
      </c>
      <c r="S158" s="143">
        <v>0</v>
      </c>
      <c r="T158" s="144">
        <f>S158*H158</f>
        <v>0</v>
      </c>
      <c r="AR158" s="145" t="s">
        <v>197</v>
      </c>
      <c r="AT158" s="145" t="s">
        <v>193</v>
      </c>
      <c r="AU158" s="145" t="s">
        <v>89</v>
      </c>
      <c r="AY158" s="13" t="s">
        <v>191</v>
      </c>
      <c r="BE158" s="146">
        <f>IF(N158="základná",J158,0)</f>
        <v>0</v>
      </c>
      <c r="BF158" s="146">
        <f>IF(N158="znížená",J158,0)</f>
        <v>5375.9989999999998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89</v>
      </c>
      <c r="BK158" s="147">
        <f>ROUND(I158*H158,3)</f>
        <v>5375.9989999999998</v>
      </c>
      <c r="BL158" s="13" t="s">
        <v>197</v>
      </c>
      <c r="BM158" s="145" t="s">
        <v>879</v>
      </c>
    </row>
    <row r="159" spans="2:65" s="11" customFormat="1" ht="22.9" customHeight="1">
      <c r="B159" s="124"/>
      <c r="D159" s="125" t="s">
        <v>75</v>
      </c>
      <c r="E159" s="133" t="s">
        <v>387</v>
      </c>
      <c r="F159" s="133" t="s">
        <v>388</v>
      </c>
      <c r="J159" s="134">
        <f>BK159</f>
        <v>29663.022000000001</v>
      </c>
      <c r="L159" s="124"/>
      <c r="M159" s="128"/>
      <c r="P159" s="129">
        <f>P160</f>
        <v>581.62788599999999</v>
      </c>
      <c r="R159" s="129">
        <f>R160</f>
        <v>0</v>
      </c>
      <c r="T159" s="130">
        <f>T160</f>
        <v>0</v>
      </c>
      <c r="AR159" s="125" t="s">
        <v>83</v>
      </c>
      <c r="AT159" s="131" t="s">
        <v>75</v>
      </c>
      <c r="AU159" s="131" t="s">
        <v>83</v>
      </c>
      <c r="AY159" s="125" t="s">
        <v>191</v>
      </c>
      <c r="BK159" s="132">
        <f>BK160</f>
        <v>29663.022000000001</v>
      </c>
    </row>
    <row r="160" spans="2:65" s="1" customFormat="1" ht="22.15" customHeight="1">
      <c r="B160" s="25"/>
      <c r="C160" s="135" t="s">
        <v>7</v>
      </c>
      <c r="D160" s="135" t="s">
        <v>193</v>
      </c>
      <c r="E160" s="136" t="s">
        <v>880</v>
      </c>
      <c r="F160" s="137" t="s">
        <v>881</v>
      </c>
      <c r="G160" s="138" t="s">
        <v>228</v>
      </c>
      <c r="H160" s="139">
        <v>1432.5809999999999</v>
      </c>
      <c r="I160" s="139">
        <v>20.706</v>
      </c>
      <c r="J160" s="139">
        <f>ROUND(I160*H160,3)</f>
        <v>29663.022000000001</v>
      </c>
      <c r="K160" s="140"/>
      <c r="L160" s="25"/>
      <c r="M160" s="141" t="s">
        <v>1</v>
      </c>
      <c r="N160" s="142" t="s">
        <v>42</v>
      </c>
      <c r="O160" s="143">
        <v>0.40600000000000003</v>
      </c>
      <c r="P160" s="143">
        <f>O160*H160</f>
        <v>581.62788599999999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197</v>
      </c>
      <c r="AT160" s="145" t="s">
        <v>193</v>
      </c>
      <c r="AU160" s="145" t="s">
        <v>89</v>
      </c>
      <c r="AY160" s="13" t="s">
        <v>191</v>
      </c>
      <c r="BE160" s="146">
        <f>IF(N160="základná",J160,0)</f>
        <v>0</v>
      </c>
      <c r="BF160" s="146">
        <f>IF(N160="znížená",J160,0)</f>
        <v>29663.022000000001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89</v>
      </c>
      <c r="BK160" s="147">
        <f>ROUND(I160*H160,3)</f>
        <v>29663.022000000001</v>
      </c>
      <c r="BL160" s="13" t="s">
        <v>197</v>
      </c>
      <c r="BM160" s="145" t="s">
        <v>882</v>
      </c>
    </row>
    <row r="161" spans="2:65" s="11" customFormat="1" ht="25.9" customHeight="1">
      <c r="B161" s="124"/>
      <c r="D161" s="125" t="s">
        <v>75</v>
      </c>
      <c r="E161" s="126" t="s">
        <v>393</v>
      </c>
      <c r="F161" s="126" t="s">
        <v>394</v>
      </c>
      <c r="J161" s="127">
        <f>BK161</f>
        <v>55368.973999999987</v>
      </c>
      <c r="L161" s="124"/>
      <c r="M161" s="128"/>
      <c r="P161" s="129">
        <f>P162+P177+P181</f>
        <v>743.56665967999993</v>
      </c>
      <c r="R161" s="129">
        <f>R162+R177+R181</f>
        <v>5.5655472000000019</v>
      </c>
      <c r="T161" s="130">
        <f>T162+T177+T181</f>
        <v>0</v>
      </c>
      <c r="AR161" s="125" t="s">
        <v>89</v>
      </c>
      <c r="AT161" s="131" t="s">
        <v>75</v>
      </c>
      <c r="AU161" s="131" t="s">
        <v>76</v>
      </c>
      <c r="AY161" s="125" t="s">
        <v>191</v>
      </c>
      <c r="BK161" s="132">
        <f>BK162+BK177+BK181</f>
        <v>55368.973999999987</v>
      </c>
    </row>
    <row r="162" spans="2:65" s="11" customFormat="1" ht="22.9" customHeight="1">
      <c r="B162" s="124"/>
      <c r="D162" s="125" t="s">
        <v>75</v>
      </c>
      <c r="E162" s="133" t="s">
        <v>395</v>
      </c>
      <c r="F162" s="133" t="s">
        <v>396</v>
      </c>
      <c r="J162" s="134">
        <f>BK162</f>
        <v>39004.973999999987</v>
      </c>
      <c r="L162" s="124"/>
      <c r="M162" s="128"/>
      <c r="P162" s="129">
        <f>SUM(P163:P176)</f>
        <v>740.78633967999997</v>
      </c>
      <c r="R162" s="129">
        <f>SUM(R163:R176)</f>
        <v>5.5059272000000021</v>
      </c>
      <c r="T162" s="130">
        <f>SUM(T163:T176)</f>
        <v>0</v>
      </c>
      <c r="AR162" s="125" t="s">
        <v>89</v>
      </c>
      <c r="AT162" s="131" t="s">
        <v>75</v>
      </c>
      <c r="AU162" s="131" t="s">
        <v>83</v>
      </c>
      <c r="AY162" s="125" t="s">
        <v>191</v>
      </c>
      <c r="BK162" s="132">
        <f>SUM(BK163:BK176)</f>
        <v>39004.973999999987</v>
      </c>
    </row>
    <row r="163" spans="2:65" s="1" customFormat="1" ht="30" customHeight="1">
      <c r="B163" s="25"/>
      <c r="C163" s="135" t="s">
        <v>275</v>
      </c>
      <c r="D163" s="135" t="s">
        <v>193</v>
      </c>
      <c r="E163" s="136" t="s">
        <v>398</v>
      </c>
      <c r="F163" s="137" t="s">
        <v>399</v>
      </c>
      <c r="G163" s="138" t="s">
        <v>233</v>
      </c>
      <c r="H163" s="139">
        <v>1856.652</v>
      </c>
      <c r="I163" s="139">
        <v>3.9780000000000002</v>
      </c>
      <c r="J163" s="139">
        <f t="shared" ref="J163:J176" si="20">ROUND(I163*H163,3)</f>
        <v>7385.7619999999997</v>
      </c>
      <c r="K163" s="140"/>
      <c r="L163" s="25"/>
      <c r="M163" s="141" t="s">
        <v>1</v>
      </c>
      <c r="N163" s="142" t="s">
        <v>42</v>
      </c>
      <c r="O163" s="143">
        <v>0.16300000000000001</v>
      </c>
      <c r="P163" s="143">
        <f t="shared" ref="P163:P176" si="21">O163*H163</f>
        <v>302.634276</v>
      </c>
      <c r="Q163" s="143">
        <v>3.0000000000000001E-5</v>
      </c>
      <c r="R163" s="143">
        <f t="shared" ref="R163:R176" si="22">Q163*H163</f>
        <v>5.5699560000000002E-2</v>
      </c>
      <c r="S163" s="143">
        <v>0</v>
      </c>
      <c r="T163" s="144">
        <f t="shared" ref="T163:T176" si="23">S163*H163</f>
        <v>0</v>
      </c>
      <c r="AR163" s="145" t="s">
        <v>256</v>
      </c>
      <c r="AT163" s="145" t="s">
        <v>193</v>
      </c>
      <c r="AU163" s="145" t="s">
        <v>89</v>
      </c>
      <c r="AY163" s="13" t="s">
        <v>191</v>
      </c>
      <c r="BE163" s="146">
        <f t="shared" ref="BE163:BE176" si="24">IF(N163="základná",J163,0)</f>
        <v>0</v>
      </c>
      <c r="BF163" s="146">
        <f t="shared" ref="BF163:BF176" si="25">IF(N163="znížená",J163,0)</f>
        <v>7385.7619999999997</v>
      </c>
      <c r="BG163" s="146">
        <f t="shared" ref="BG163:BG176" si="26">IF(N163="zákl. prenesená",J163,0)</f>
        <v>0</v>
      </c>
      <c r="BH163" s="146">
        <f t="shared" ref="BH163:BH176" si="27">IF(N163="zníž. prenesená",J163,0)</f>
        <v>0</v>
      </c>
      <c r="BI163" s="146">
        <f t="shared" ref="BI163:BI176" si="28">IF(N163="nulová",J163,0)</f>
        <v>0</v>
      </c>
      <c r="BJ163" s="13" t="s">
        <v>89</v>
      </c>
      <c r="BK163" s="147">
        <f t="shared" ref="BK163:BK176" si="29">ROUND(I163*H163,3)</f>
        <v>7385.7619999999997</v>
      </c>
      <c r="BL163" s="13" t="s">
        <v>256</v>
      </c>
      <c r="BM163" s="145" t="s">
        <v>883</v>
      </c>
    </row>
    <row r="164" spans="2:65" s="1" customFormat="1" ht="22.15" customHeight="1">
      <c r="B164" s="25"/>
      <c r="C164" s="148" t="s">
        <v>279</v>
      </c>
      <c r="D164" s="148" t="s">
        <v>225</v>
      </c>
      <c r="E164" s="149" t="s">
        <v>884</v>
      </c>
      <c r="F164" s="150" t="s">
        <v>885</v>
      </c>
      <c r="G164" s="151" t="s">
        <v>233</v>
      </c>
      <c r="H164" s="152">
        <v>2135.15</v>
      </c>
      <c r="I164" s="152">
        <v>6.95</v>
      </c>
      <c r="J164" s="152">
        <f t="shared" si="20"/>
        <v>14839.293</v>
      </c>
      <c r="K164" s="153"/>
      <c r="L164" s="154"/>
      <c r="M164" s="155" t="s">
        <v>1</v>
      </c>
      <c r="N164" s="156" t="s">
        <v>42</v>
      </c>
      <c r="O164" s="143">
        <v>0</v>
      </c>
      <c r="P164" s="143">
        <f t="shared" si="21"/>
        <v>0</v>
      </c>
      <c r="Q164" s="143">
        <v>1.9400000000000001E-3</v>
      </c>
      <c r="R164" s="143">
        <f t="shared" si="22"/>
        <v>4.1421910000000004</v>
      </c>
      <c r="S164" s="143">
        <v>0</v>
      </c>
      <c r="T164" s="144">
        <f t="shared" si="23"/>
        <v>0</v>
      </c>
      <c r="AR164" s="145" t="s">
        <v>321</v>
      </c>
      <c r="AT164" s="145" t="s">
        <v>225</v>
      </c>
      <c r="AU164" s="145" t="s">
        <v>89</v>
      </c>
      <c r="AY164" s="13" t="s">
        <v>191</v>
      </c>
      <c r="BE164" s="146">
        <f t="shared" si="24"/>
        <v>0</v>
      </c>
      <c r="BF164" s="146">
        <f t="shared" si="25"/>
        <v>14839.293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3" t="s">
        <v>89</v>
      </c>
      <c r="BK164" s="147">
        <f t="shared" si="29"/>
        <v>14839.293</v>
      </c>
      <c r="BL164" s="13" t="s">
        <v>256</v>
      </c>
      <c r="BM164" s="145" t="s">
        <v>886</v>
      </c>
    </row>
    <row r="165" spans="2:65" s="1" customFormat="1" ht="30" customHeight="1">
      <c r="B165" s="25"/>
      <c r="C165" s="135" t="s">
        <v>283</v>
      </c>
      <c r="D165" s="135" t="s">
        <v>193</v>
      </c>
      <c r="E165" s="136" t="s">
        <v>412</v>
      </c>
      <c r="F165" s="137" t="s">
        <v>413</v>
      </c>
      <c r="G165" s="138" t="s">
        <v>233</v>
      </c>
      <c r="H165" s="139">
        <v>92.492000000000004</v>
      </c>
      <c r="I165" s="139">
        <v>4.2850000000000001</v>
      </c>
      <c r="J165" s="139">
        <f t="shared" si="20"/>
        <v>396.32799999999997</v>
      </c>
      <c r="K165" s="140"/>
      <c r="L165" s="25"/>
      <c r="M165" s="141" t="s">
        <v>1</v>
      </c>
      <c r="N165" s="142" t="s">
        <v>42</v>
      </c>
      <c r="O165" s="143">
        <v>0.18</v>
      </c>
      <c r="P165" s="143">
        <f t="shared" si="21"/>
        <v>16.64856</v>
      </c>
      <c r="Q165" s="143">
        <v>3.0000000000000001E-5</v>
      </c>
      <c r="R165" s="143">
        <f t="shared" si="22"/>
        <v>2.7747600000000002E-3</v>
      </c>
      <c r="S165" s="143">
        <v>0</v>
      </c>
      <c r="T165" s="144">
        <f t="shared" si="23"/>
        <v>0</v>
      </c>
      <c r="AR165" s="145" t="s">
        <v>256</v>
      </c>
      <c r="AT165" s="145" t="s">
        <v>193</v>
      </c>
      <c r="AU165" s="145" t="s">
        <v>89</v>
      </c>
      <c r="AY165" s="13" t="s">
        <v>191</v>
      </c>
      <c r="BE165" s="146">
        <f t="shared" si="24"/>
        <v>0</v>
      </c>
      <c r="BF165" s="146">
        <f t="shared" si="25"/>
        <v>396.32799999999997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3" t="s">
        <v>89</v>
      </c>
      <c r="BK165" s="147">
        <f t="shared" si="29"/>
        <v>396.32799999999997</v>
      </c>
      <c r="BL165" s="13" t="s">
        <v>256</v>
      </c>
      <c r="BM165" s="145" t="s">
        <v>887</v>
      </c>
    </row>
    <row r="166" spans="2:65" s="1" customFormat="1" ht="22.15" customHeight="1">
      <c r="B166" s="25"/>
      <c r="C166" s="148" t="s">
        <v>287</v>
      </c>
      <c r="D166" s="148" t="s">
        <v>225</v>
      </c>
      <c r="E166" s="149" t="s">
        <v>884</v>
      </c>
      <c r="F166" s="150" t="s">
        <v>885</v>
      </c>
      <c r="G166" s="151" t="s">
        <v>233</v>
      </c>
      <c r="H166" s="152">
        <v>106.366</v>
      </c>
      <c r="I166" s="152">
        <v>6.95</v>
      </c>
      <c r="J166" s="152">
        <f t="shared" si="20"/>
        <v>739.24400000000003</v>
      </c>
      <c r="K166" s="153"/>
      <c r="L166" s="154"/>
      <c r="M166" s="155" t="s">
        <v>1</v>
      </c>
      <c r="N166" s="156" t="s">
        <v>42</v>
      </c>
      <c r="O166" s="143">
        <v>0</v>
      </c>
      <c r="P166" s="143">
        <f t="shared" si="21"/>
        <v>0</v>
      </c>
      <c r="Q166" s="143">
        <v>1.9400000000000001E-3</v>
      </c>
      <c r="R166" s="143">
        <f t="shared" si="22"/>
        <v>0.20635004000000001</v>
      </c>
      <c r="S166" s="143">
        <v>0</v>
      </c>
      <c r="T166" s="144">
        <f t="shared" si="23"/>
        <v>0</v>
      </c>
      <c r="AR166" s="145" t="s">
        <v>321</v>
      </c>
      <c r="AT166" s="145" t="s">
        <v>225</v>
      </c>
      <c r="AU166" s="145" t="s">
        <v>89</v>
      </c>
      <c r="AY166" s="13" t="s">
        <v>191</v>
      </c>
      <c r="BE166" s="146">
        <f t="shared" si="24"/>
        <v>0</v>
      </c>
      <c r="BF166" s="146">
        <f t="shared" si="25"/>
        <v>739.24400000000003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3" t="s">
        <v>89</v>
      </c>
      <c r="BK166" s="147">
        <f t="shared" si="29"/>
        <v>739.24400000000003</v>
      </c>
      <c r="BL166" s="13" t="s">
        <v>256</v>
      </c>
      <c r="BM166" s="145" t="s">
        <v>888</v>
      </c>
    </row>
    <row r="167" spans="2:65" s="1" customFormat="1" ht="34.9" customHeight="1">
      <c r="B167" s="25"/>
      <c r="C167" s="135" t="s">
        <v>291</v>
      </c>
      <c r="D167" s="135" t="s">
        <v>193</v>
      </c>
      <c r="E167" s="136" t="s">
        <v>418</v>
      </c>
      <c r="F167" s="137" t="s">
        <v>419</v>
      </c>
      <c r="G167" s="138" t="s">
        <v>233</v>
      </c>
      <c r="H167" s="139">
        <v>2128.4679999999998</v>
      </c>
      <c r="I167" s="139">
        <v>1.855</v>
      </c>
      <c r="J167" s="139">
        <f t="shared" si="20"/>
        <v>3948.308</v>
      </c>
      <c r="K167" s="140"/>
      <c r="L167" s="25"/>
      <c r="M167" s="141" t="s">
        <v>1</v>
      </c>
      <c r="N167" s="142" t="s">
        <v>42</v>
      </c>
      <c r="O167" s="143">
        <v>0.09</v>
      </c>
      <c r="P167" s="143">
        <f t="shared" si="21"/>
        <v>191.56211999999999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AR167" s="145" t="s">
        <v>256</v>
      </c>
      <c r="AT167" s="145" t="s">
        <v>193</v>
      </c>
      <c r="AU167" s="145" t="s">
        <v>89</v>
      </c>
      <c r="AY167" s="13" t="s">
        <v>191</v>
      </c>
      <c r="BE167" s="146">
        <f t="shared" si="24"/>
        <v>0</v>
      </c>
      <c r="BF167" s="146">
        <f t="shared" si="25"/>
        <v>3948.308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3" t="s">
        <v>89</v>
      </c>
      <c r="BK167" s="147">
        <f t="shared" si="29"/>
        <v>3948.308</v>
      </c>
      <c r="BL167" s="13" t="s">
        <v>256</v>
      </c>
      <c r="BM167" s="145" t="s">
        <v>889</v>
      </c>
    </row>
    <row r="168" spans="2:65" s="1" customFormat="1" ht="14.45" customHeight="1">
      <c r="B168" s="25"/>
      <c r="C168" s="148" t="s">
        <v>295</v>
      </c>
      <c r="D168" s="148" t="s">
        <v>225</v>
      </c>
      <c r="E168" s="149" t="s">
        <v>296</v>
      </c>
      <c r="F168" s="150" t="s">
        <v>890</v>
      </c>
      <c r="G168" s="151" t="s">
        <v>233</v>
      </c>
      <c r="H168" s="152">
        <v>1223.8689999999999</v>
      </c>
      <c r="I168" s="152">
        <v>1.3240000000000001</v>
      </c>
      <c r="J168" s="152">
        <f t="shared" si="20"/>
        <v>1620.403</v>
      </c>
      <c r="K168" s="153"/>
      <c r="L168" s="154"/>
      <c r="M168" s="155" t="s">
        <v>1</v>
      </c>
      <c r="N168" s="156" t="s">
        <v>42</v>
      </c>
      <c r="O168" s="143">
        <v>0</v>
      </c>
      <c r="P168" s="143">
        <f t="shared" si="21"/>
        <v>0</v>
      </c>
      <c r="Q168" s="143">
        <v>2.9999999999999997E-4</v>
      </c>
      <c r="R168" s="143">
        <f t="shared" si="22"/>
        <v>0.36716069999999995</v>
      </c>
      <c r="S168" s="143">
        <v>0</v>
      </c>
      <c r="T168" s="144">
        <f t="shared" si="23"/>
        <v>0</v>
      </c>
      <c r="AR168" s="145" t="s">
        <v>321</v>
      </c>
      <c r="AT168" s="145" t="s">
        <v>225</v>
      </c>
      <c r="AU168" s="145" t="s">
        <v>89</v>
      </c>
      <c r="AY168" s="13" t="s">
        <v>191</v>
      </c>
      <c r="BE168" s="146">
        <f t="shared" si="24"/>
        <v>0</v>
      </c>
      <c r="BF168" s="146">
        <f t="shared" si="25"/>
        <v>1620.403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3" t="s">
        <v>89</v>
      </c>
      <c r="BK168" s="147">
        <f t="shared" si="29"/>
        <v>1620.403</v>
      </c>
      <c r="BL168" s="13" t="s">
        <v>256</v>
      </c>
      <c r="BM168" s="145" t="s">
        <v>891</v>
      </c>
    </row>
    <row r="169" spans="2:65" s="1" customFormat="1" ht="14.45" customHeight="1">
      <c r="B169" s="25"/>
      <c r="C169" s="148" t="s">
        <v>300</v>
      </c>
      <c r="D169" s="148" t="s">
        <v>225</v>
      </c>
      <c r="E169" s="149" t="s">
        <v>892</v>
      </c>
      <c r="F169" s="150" t="s">
        <v>893</v>
      </c>
      <c r="G169" s="151" t="s">
        <v>233</v>
      </c>
      <c r="H169" s="152">
        <v>1223.8689999999999</v>
      </c>
      <c r="I169" s="152">
        <v>1.3540000000000001</v>
      </c>
      <c r="J169" s="152">
        <f t="shared" si="20"/>
        <v>1657.1189999999999</v>
      </c>
      <c r="K169" s="153"/>
      <c r="L169" s="154"/>
      <c r="M169" s="155" t="s">
        <v>1</v>
      </c>
      <c r="N169" s="156" t="s">
        <v>42</v>
      </c>
      <c r="O169" s="143">
        <v>0</v>
      </c>
      <c r="P169" s="143">
        <f t="shared" si="21"/>
        <v>0</v>
      </c>
      <c r="Q169" s="143">
        <v>2.9999999999999997E-4</v>
      </c>
      <c r="R169" s="143">
        <f t="shared" si="22"/>
        <v>0.36716069999999995</v>
      </c>
      <c r="S169" s="143">
        <v>0</v>
      </c>
      <c r="T169" s="144">
        <f t="shared" si="23"/>
        <v>0</v>
      </c>
      <c r="AR169" s="145" t="s">
        <v>321</v>
      </c>
      <c r="AT169" s="145" t="s">
        <v>225</v>
      </c>
      <c r="AU169" s="145" t="s">
        <v>89</v>
      </c>
      <c r="AY169" s="13" t="s">
        <v>191</v>
      </c>
      <c r="BE169" s="146">
        <f t="shared" si="24"/>
        <v>0</v>
      </c>
      <c r="BF169" s="146">
        <f t="shared" si="25"/>
        <v>1657.1189999999999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3" t="s">
        <v>89</v>
      </c>
      <c r="BK169" s="147">
        <f t="shared" si="29"/>
        <v>1657.1189999999999</v>
      </c>
      <c r="BL169" s="13" t="s">
        <v>256</v>
      </c>
      <c r="BM169" s="145" t="s">
        <v>894</v>
      </c>
    </row>
    <row r="170" spans="2:65" s="1" customFormat="1" ht="34.9" customHeight="1">
      <c r="B170" s="25"/>
      <c r="C170" s="135" t="s">
        <v>304</v>
      </c>
      <c r="D170" s="135" t="s">
        <v>193</v>
      </c>
      <c r="E170" s="136" t="s">
        <v>430</v>
      </c>
      <c r="F170" s="137" t="s">
        <v>431</v>
      </c>
      <c r="G170" s="138" t="s">
        <v>233</v>
      </c>
      <c r="H170" s="139">
        <v>1856.652</v>
      </c>
      <c r="I170" s="139">
        <v>2.246</v>
      </c>
      <c r="J170" s="139">
        <f t="shared" si="20"/>
        <v>4170.04</v>
      </c>
      <c r="K170" s="140"/>
      <c r="L170" s="25"/>
      <c r="M170" s="141" t="s">
        <v>1</v>
      </c>
      <c r="N170" s="142" t="s">
        <v>42</v>
      </c>
      <c r="O170" s="143">
        <v>0.109</v>
      </c>
      <c r="P170" s="143">
        <f t="shared" si="21"/>
        <v>202.375068</v>
      </c>
      <c r="Q170" s="143">
        <v>0</v>
      </c>
      <c r="R170" s="143">
        <f t="shared" si="22"/>
        <v>0</v>
      </c>
      <c r="S170" s="143">
        <v>0</v>
      </c>
      <c r="T170" s="144">
        <f t="shared" si="23"/>
        <v>0</v>
      </c>
      <c r="AR170" s="145" t="s">
        <v>256</v>
      </c>
      <c r="AT170" s="145" t="s">
        <v>193</v>
      </c>
      <c r="AU170" s="145" t="s">
        <v>89</v>
      </c>
      <c r="AY170" s="13" t="s">
        <v>191</v>
      </c>
      <c r="BE170" s="146">
        <f t="shared" si="24"/>
        <v>0</v>
      </c>
      <c r="BF170" s="146">
        <f t="shared" si="25"/>
        <v>4170.04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3" t="s">
        <v>89</v>
      </c>
      <c r="BK170" s="147">
        <f t="shared" si="29"/>
        <v>4170.04</v>
      </c>
      <c r="BL170" s="13" t="s">
        <v>256</v>
      </c>
      <c r="BM170" s="145" t="s">
        <v>895</v>
      </c>
    </row>
    <row r="171" spans="2:65" s="1" customFormat="1" ht="14.45" customHeight="1">
      <c r="B171" s="25"/>
      <c r="C171" s="148" t="s">
        <v>308</v>
      </c>
      <c r="D171" s="148" t="s">
        <v>225</v>
      </c>
      <c r="E171" s="149" t="s">
        <v>896</v>
      </c>
      <c r="F171" s="150" t="s">
        <v>897</v>
      </c>
      <c r="G171" s="151" t="s">
        <v>233</v>
      </c>
      <c r="H171" s="152">
        <v>2135.15</v>
      </c>
      <c r="I171" s="152">
        <v>1.111</v>
      </c>
      <c r="J171" s="152">
        <f t="shared" si="20"/>
        <v>2372.152</v>
      </c>
      <c r="K171" s="153"/>
      <c r="L171" s="154"/>
      <c r="M171" s="155" t="s">
        <v>1</v>
      </c>
      <c r="N171" s="156" t="s">
        <v>42</v>
      </c>
      <c r="O171" s="143">
        <v>0</v>
      </c>
      <c r="P171" s="143">
        <f t="shared" si="21"/>
        <v>0</v>
      </c>
      <c r="Q171" s="143">
        <v>1.3999999999999999E-4</v>
      </c>
      <c r="R171" s="143">
        <f t="shared" si="22"/>
        <v>0.29892099999999999</v>
      </c>
      <c r="S171" s="143">
        <v>0</v>
      </c>
      <c r="T171" s="144">
        <f t="shared" si="23"/>
        <v>0</v>
      </c>
      <c r="AR171" s="145" t="s">
        <v>321</v>
      </c>
      <c r="AT171" s="145" t="s">
        <v>225</v>
      </c>
      <c r="AU171" s="145" t="s">
        <v>89</v>
      </c>
      <c r="AY171" s="13" t="s">
        <v>191</v>
      </c>
      <c r="BE171" s="146">
        <f t="shared" si="24"/>
        <v>0</v>
      </c>
      <c r="BF171" s="146">
        <f t="shared" si="25"/>
        <v>2372.152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3" t="s">
        <v>89</v>
      </c>
      <c r="BK171" s="147">
        <f t="shared" si="29"/>
        <v>2372.152</v>
      </c>
      <c r="BL171" s="13" t="s">
        <v>256</v>
      </c>
      <c r="BM171" s="145" t="s">
        <v>898</v>
      </c>
    </row>
    <row r="172" spans="2:65" s="1" customFormat="1" ht="34.9" customHeight="1">
      <c r="B172" s="25"/>
      <c r="C172" s="135" t="s">
        <v>312</v>
      </c>
      <c r="D172" s="135" t="s">
        <v>193</v>
      </c>
      <c r="E172" s="136" t="s">
        <v>440</v>
      </c>
      <c r="F172" s="137" t="s">
        <v>441</v>
      </c>
      <c r="G172" s="138" t="s">
        <v>233</v>
      </c>
      <c r="H172" s="139">
        <v>92.492000000000004</v>
      </c>
      <c r="I172" s="139">
        <v>3.0720000000000001</v>
      </c>
      <c r="J172" s="139">
        <f t="shared" si="20"/>
        <v>284.13499999999999</v>
      </c>
      <c r="K172" s="140"/>
      <c r="L172" s="25"/>
      <c r="M172" s="141" t="s">
        <v>1</v>
      </c>
      <c r="N172" s="142" t="s">
        <v>42</v>
      </c>
      <c r="O172" s="143">
        <v>0.14899999999999999</v>
      </c>
      <c r="P172" s="143">
        <f t="shared" si="21"/>
        <v>13.781307999999999</v>
      </c>
      <c r="Q172" s="143">
        <v>0</v>
      </c>
      <c r="R172" s="143">
        <f t="shared" si="22"/>
        <v>0</v>
      </c>
      <c r="S172" s="143">
        <v>0</v>
      </c>
      <c r="T172" s="144">
        <f t="shared" si="23"/>
        <v>0</v>
      </c>
      <c r="AR172" s="145" t="s">
        <v>256</v>
      </c>
      <c r="AT172" s="145" t="s">
        <v>193</v>
      </c>
      <c r="AU172" s="145" t="s">
        <v>89</v>
      </c>
      <c r="AY172" s="13" t="s">
        <v>191</v>
      </c>
      <c r="BE172" s="146">
        <f t="shared" si="24"/>
        <v>0</v>
      </c>
      <c r="BF172" s="146">
        <f t="shared" si="25"/>
        <v>284.13499999999999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3" t="s">
        <v>89</v>
      </c>
      <c r="BK172" s="147">
        <f t="shared" si="29"/>
        <v>284.13499999999999</v>
      </c>
      <c r="BL172" s="13" t="s">
        <v>256</v>
      </c>
      <c r="BM172" s="145" t="s">
        <v>899</v>
      </c>
    </row>
    <row r="173" spans="2:65" s="1" customFormat="1" ht="14.45" customHeight="1">
      <c r="B173" s="25"/>
      <c r="C173" s="148" t="s">
        <v>317</v>
      </c>
      <c r="D173" s="148" t="s">
        <v>225</v>
      </c>
      <c r="E173" s="149" t="s">
        <v>892</v>
      </c>
      <c r="F173" s="150" t="s">
        <v>893</v>
      </c>
      <c r="G173" s="151" t="s">
        <v>233</v>
      </c>
      <c r="H173" s="152">
        <v>106.366</v>
      </c>
      <c r="I173" s="152">
        <v>1.3540000000000001</v>
      </c>
      <c r="J173" s="152">
        <f t="shared" si="20"/>
        <v>144.02000000000001</v>
      </c>
      <c r="K173" s="153"/>
      <c r="L173" s="154"/>
      <c r="M173" s="155" t="s">
        <v>1</v>
      </c>
      <c r="N173" s="156" t="s">
        <v>42</v>
      </c>
      <c r="O173" s="143">
        <v>0</v>
      </c>
      <c r="P173" s="143">
        <f t="shared" si="21"/>
        <v>0</v>
      </c>
      <c r="Q173" s="143">
        <v>2.9999999999999997E-4</v>
      </c>
      <c r="R173" s="143">
        <f t="shared" si="22"/>
        <v>3.1909799999999995E-2</v>
      </c>
      <c r="S173" s="143">
        <v>0</v>
      </c>
      <c r="T173" s="144">
        <f t="shared" si="23"/>
        <v>0</v>
      </c>
      <c r="AR173" s="145" t="s">
        <v>321</v>
      </c>
      <c r="AT173" s="145" t="s">
        <v>225</v>
      </c>
      <c r="AU173" s="145" t="s">
        <v>89</v>
      </c>
      <c r="AY173" s="13" t="s">
        <v>191</v>
      </c>
      <c r="BE173" s="146">
        <f t="shared" si="24"/>
        <v>0</v>
      </c>
      <c r="BF173" s="146">
        <f t="shared" si="25"/>
        <v>144.02000000000001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3" t="s">
        <v>89</v>
      </c>
      <c r="BK173" s="147">
        <f t="shared" si="29"/>
        <v>144.02000000000001</v>
      </c>
      <c r="BL173" s="13" t="s">
        <v>256</v>
      </c>
      <c r="BM173" s="145" t="s">
        <v>900</v>
      </c>
    </row>
    <row r="174" spans="2:65" s="1" customFormat="1" ht="34.9" customHeight="1">
      <c r="B174" s="25"/>
      <c r="C174" s="135" t="s">
        <v>321</v>
      </c>
      <c r="D174" s="135" t="s">
        <v>193</v>
      </c>
      <c r="E174" s="136" t="s">
        <v>446</v>
      </c>
      <c r="F174" s="137" t="s">
        <v>447</v>
      </c>
      <c r="G174" s="138" t="s">
        <v>233</v>
      </c>
      <c r="H174" s="139">
        <v>92.492000000000004</v>
      </c>
      <c r="I174" s="139">
        <v>3.448</v>
      </c>
      <c r="J174" s="139">
        <f t="shared" si="20"/>
        <v>318.91199999999998</v>
      </c>
      <c r="K174" s="140"/>
      <c r="L174" s="25"/>
      <c r="M174" s="141" t="s">
        <v>1</v>
      </c>
      <c r="N174" s="142" t="s">
        <v>42</v>
      </c>
      <c r="O174" s="143">
        <v>0.14904000000000001</v>
      </c>
      <c r="P174" s="143">
        <f t="shared" si="21"/>
        <v>13.785007680000001</v>
      </c>
      <c r="Q174" s="143">
        <v>2.0000000000000002E-5</v>
      </c>
      <c r="R174" s="143">
        <f t="shared" si="22"/>
        <v>1.8498400000000002E-3</v>
      </c>
      <c r="S174" s="143">
        <v>0</v>
      </c>
      <c r="T174" s="144">
        <f t="shared" si="23"/>
        <v>0</v>
      </c>
      <c r="AR174" s="145" t="s">
        <v>256</v>
      </c>
      <c r="AT174" s="145" t="s">
        <v>193</v>
      </c>
      <c r="AU174" s="145" t="s">
        <v>89</v>
      </c>
      <c r="AY174" s="13" t="s">
        <v>191</v>
      </c>
      <c r="BE174" s="146">
        <f t="shared" si="24"/>
        <v>0</v>
      </c>
      <c r="BF174" s="146">
        <f t="shared" si="25"/>
        <v>318.91199999999998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3" t="s">
        <v>89</v>
      </c>
      <c r="BK174" s="147">
        <f t="shared" si="29"/>
        <v>318.91199999999998</v>
      </c>
      <c r="BL174" s="13" t="s">
        <v>256</v>
      </c>
      <c r="BM174" s="145" t="s">
        <v>901</v>
      </c>
    </row>
    <row r="175" spans="2:65" s="1" customFormat="1" ht="14.45" customHeight="1">
      <c r="B175" s="25"/>
      <c r="C175" s="148" t="s">
        <v>325</v>
      </c>
      <c r="D175" s="148" t="s">
        <v>225</v>
      </c>
      <c r="E175" s="149" t="s">
        <v>296</v>
      </c>
      <c r="F175" s="150" t="s">
        <v>890</v>
      </c>
      <c r="G175" s="151" t="s">
        <v>233</v>
      </c>
      <c r="H175" s="152">
        <v>106.366</v>
      </c>
      <c r="I175" s="152">
        <v>1.3240000000000001</v>
      </c>
      <c r="J175" s="152">
        <f t="shared" si="20"/>
        <v>140.82900000000001</v>
      </c>
      <c r="K175" s="153"/>
      <c r="L175" s="154"/>
      <c r="M175" s="155" t="s">
        <v>1</v>
      </c>
      <c r="N175" s="156" t="s">
        <v>42</v>
      </c>
      <c r="O175" s="143">
        <v>0</v>
      </c>
      <c r="P175" s="143">
        <f t="shared" si="21"/>
        <v>0</v>
      </c>
      <c r="Q175" s="143">
        <v>2.9999999999999997E-4</v>
      </c>
      <c r="R175" s="143">
        <f t="shared" si="22"/>
        <v>3.1909799999999995E-2</v>
      </c>
      <c r="S175" s="143">
        <v>0</v>
      </c>
      <c r="T175" s="144">
        <f t="shared" si="23"/>
        <v>0</v>
      </c>
      <c r="AR175" s="145" t="s">
        <v>321</v>
      </c>
      <c r="AT175" s="145" t="s">
        <v>225</v>
      </c>
      <c r="AU175" s="145" t="s">
        <v>89</v>
      </c>
      <c r="AY175" s="13" t="s">
        <v>191</v>
      </c>
      <c r="BE175" s="146">
        <f t="shared" si="24"/>
        <v>0</v>
      </c>
      <c r="BF175" s="146">
        <f t="shared" si="25"/>
        <v>140.82900000000001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3" t="s">
        <v>89</v>
      </c>
      <c r="BK175" s="147">
        <f t="shared" si="29"/>
        <v>140.82900000000001</v>
      </c>
      <c r="BL175" s="13" t="s">
        <v>256</v>
      </c>
      <c r="BM175" s="145" t="s">
        <v>902</v>
      </c>
    </row>
    <row r="176" spans="2:65" s="1" customFormat="1" ht="22.15" customHeight="1">
      <c r="B176" s="25"/>
      <c r="C176" s="135" t="s">
        <v>329</v>
      </c>
      <c r="D176" s="135" t="s">
        <v>193</v>
      </c>
      <c r="E176" s="136" t="s">
        <v>452</v>
      </c>
      <c r="F176" s="137" t="s">
        <v>453</v>
      </c>
      <c r="G176" s="138" t="s">
        <v>454</v>
      </c>
      <c r="H176" s="139">
        <v>380.16500000000002</v>
      </c>
      <c r="I176" s="139">
        <v>2.6</v>
      </c>
      <c r="J176" s="139">
        <f t="shared" si="20"/>
        <v>988.42899999999997</v>
      </c>
      <c r="K176" s="140"/>
      <c r="L176" s="25"/>
      <c r="M176" s="141" t="s">
        <v>1</v>
      </c>
      <c r="N176" s="142" t="s">
        <v>42</v>
      </c>
      <c r="O176" s="143">
        <v>0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AR176" s="145" t="s">
        <v>256</v>
      </c>
      <c r="AT176" s="145" t="s">
        <v>193</v>
      </c>
      <c r="AU176" s="145" t="s">
        <v>89</v>
      </c>
      <c r="AY176" s="13" t="s">
        <v>191</v>
      </c>
      <c r="BE176" s="146">
        <f t="shared" si="24"/>
        <v>0</v>
      </c>
      <c r="BF176" s="146">
        <f t="shared" si="25"/>
        <v>988.42899999999997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89</v>
      </c>
      <c r="BK176" s="147">
        <f t="shared" si="29"/>
        <v>988.42899999999997</v>
      </c>
      <c r="BL176" s="13" t="s">
        <v>256</v>
      </c>
      <c r="BM176" s="145" t="s">
        <v>903</v>
      </c>
    </row>
    <row r="177" spans="2:65" s="11" customFormat="1" ht="22.9" customHeight="1">
      <c r="B177" s="124"/>
      <c r="D177" s="125" t="s">
        <v>75</v>
      </c>
      <c r="E177" s="133" t="s">
        <v>904</v>
      </c>
      <c r="F177" s="133" t="s">
        <v>905</v>
      </c>
      <c r="J177" s="134">
        <f>BK177</f>
        <v>12864</v>
      </c>
      <c r="L177" s="124"/>
      <c r="M177" s="128"/>
      <c r="P177" s="129">
        <f>SUM(P178:P180)</f>
        <v>2.2301600000000001</v>
      </c>
      <c r="R177" s="129">
        <f>SUM(R178:R180)</f>
        <v>3.8530000000000002E-2</v>
      </c>
      <c r="T177" s="130">
        <f>SUM(T178:T180)</f>
        <v>0</v>
      </c>
      <c r="AR177" s="125" t="s">
        <v>89</v>
      </c>
      <c r="AT177" s="131" t="s">
        <v>75</v>
      </c>
      <c r="AU177" s="131" t="s">
        <v>83</v>
      </c>
      <c r="AY177" s="125" t="s">
        <v>191</v>
      </c>
      <c r="BK177" s="132">
        <f>SUM(BK178:BK180)</f>
        <v>12864</v>
      </c>
    </row>
    <row r="178" spans="2:65" s="1" customFormat="1" ht="14.45" customHeight="1">
      <c r="B178" s="25"/>
      <c r="C178" s="135" t="s">
        <v>334</v>
      </c>
      <c r="D178" s="135" t="s">
        <v>193</v>
      </c>
      <c r="E178" s="136" t="s">
        <v>906</v>
      </c>
      <c r="F178" s="137" t="s">
        <v>907</v>
      </c>
      <c r="G178" s="138" t="s">
        <v>484</v>
      </c>
      <c r="H178" s="139">
        <v>1</v>
      </c>
      <c r="I178" s="139">
        <v>1000</v>
      </c>
      <c r="J178" s="139">
        <f>ROUND(I178*H178,3)</f>
        <v>1000</v>
      </c>
      <c r="K178" s="140"/>
      <c r="L178" s="25"/>
      <c r="M178" s="141" t="s">
        <v>1</v>
      </c>
      <c r="N178" s="142" t="s">
        <v>42</v>
      </c>
      <c r="O178" s="143">
        <v>2.2301600000000001</v>
      </c>
      <c r="P178" s="143">
        <f>O178*H178</f>
        <v>2.2301600000000001</v>
      </c>
      <c r="Q178" s="143">
        <v>3.0000000000000001E-5</v>
      </c>
      <c r="R178" s="143">
        <f>Q178*H178</f>
        <v>3.0000000000000001E-5</v>
      </c>
      <c r="S178" s="143">
        <v>0</v>
      </c>
      <c r="T178" s="144">
        <f>S178*H178</f>
        <v>0</v>
      </c>
      <c r="AR178" s="145" t="s">
        <v>256</v>
      </c>
      <c r="AT178" s="145" t="s">
        <v>193</v>
      </c>
      <c r="AU178" s="145" t="s">
        <v>89</v>
      </c>
      <c r="AY178" s="13" t="s">
        <v>191</v>
      </c>
      <c r="BE178" s="146">
        <f>IF(N178="základná",J178,0)</f>
        <v>0</v>
      </c>
      <c r="BF178" s="146">
        <f>IF(N178="znížená",J178,0)</f>
        <v>1000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3" t="s">
        <v>89</v>
      </c>
      <c r="BK178" s="147">
        <f>ROUND(I178*H178,3)</f>
        <v>1000</v>
      </c>
      <c r="BL178" s="13" t="s">
        <v>256</v>
      </c>
      <c r="BM178" s="145" t="s">
        <v>908</v>
      </c>
    </row>
    <row r="179" spans="2:65" s="1" customFormat="1" ht="14.45" customHeight="1">
      <c r="B179" s="25"/>
      <c r="C179" s="148" t="s">
        <v>338</v>
      </c>
      <c r="D179" s="148" t="s">
        <v>225</v>
      </c>
      <c r="E179" s="149" t="s">
        <v>909</v>
      </c>
      <c r="F179" s="150" t="s">
        <v>910</v>
      </c>
      <c r="G179" s="151" t="s">
        <v>484</v>
      </c>
      <c r="H179" s="152">
        <v>1</v>
      </c>
      <c r="I179" s="152">
        <v>11800</v>
      </c>
      <c r="J179" s="152">
        <f>ROUND(I179*H179,3)</f>
        <v>11800</v>
      </c>
      <c r="K179" s="153"/>
      <c r="L179" s="154"/>
      <c r="M179" s="155" t="s">
        <v>1</v>
      </c>
      <c r="N179" s="156" t="s">
        <v>42</v>
      </c>
      <c r="O179" s="143">
        <v>0</v>
      </c>
      <c r="P179" s="143">
        <f>O179*H179</f>
        <v>0</v>
      </c>
      <c r="Q179" s="143">
        <v>3.85E-2</v>
      </c>
      <c r="R179" s="143">
        <f>Q179*H179</f>
        <v>3.85E-2</v>
      </c>
      <c r="S179" s="143">
        <v>0</v>
      </c>
      <c r="T179" s="144">
        <f>S179*H179</f>
        <v>0</v>
      </c>
      <c r="AR179" s="145" t="s">
        <v>321</v>
      </c>
      <c r="AT179" s="145" t="s">
        <v>225</v>
      </c>
      <c r="AU179" s="145" t="s">
        <v>89</v>
      </c>
      <c r="AY179" s="13" t="s">
        <v>191</v>
      </c>
      <c r="BE179" s="146">
        <f>IF(N179="základná",J179,0)</f>
        <v>0</v>
      </c>
      <c r="BF179" s="146">
        <f>IF(N179="znížená",J179,0)</f>
        <v>11800</v>
      </c>
      <c r="BG179" s="146">
        <f>IF(N179="zákl. prenesená",J179,0)</f>
        <v>0</v>
      </c>
      <c r="BH179" s="146">
        <f>IF(N179="zníž. prenesená",J179,0)</f>
        <v>0</v>
      </c>
      <c r="BI179" s="146">
        <f>IF(N179="nulová",J179,0)</f>
        <v>0</v>
      </c>
      <c r="BJ179" s="13" t="s">
        <v>89</v>
      </c>
      <c r="BK179" s="147">
        <f>ROUND(I179*H179,3)</f>
        <v>11800</v>
      </c>
      <c r="BL179" s="13" t="s">
        <v>256</v>
      </c>
      <c r="BM179" s="145" t="s">
        <v>911</v>
      </c>
    </row>
    <row r="180" spans="2:65" s="1" customFormat="1" ht="22.15" customHeight="1">
      <c r="B180" s="25"/>
      <c r="C180" s="135" t="s">
        <v>342</v>
      </c>
      <c r="D180" s="135" t="s">
        <v>193</v>
      </c>
      <c r="E180" s="136" t="s">
        <v>912</v>
      </c>
      <c r="F180" s="137" t="s">
        <v>913</v>
      </c>
      <c r="G180" s="138" t="s">
        <v>454</v>
      </c>
      <c r="H180" s="139">
        <v>128</v>
      </c>
      <c r="I180" s="139">
        <v>0.5</v>
      </c>
      <c r="J180" s="139">
        <f>ROUND(I180*H180,3)</f>
        <v>64</v>
      </c>
      <c r="K180" s="140"/>
      <c r="L180" s="25"/>
      <c r="M180" s="141" t="s">
        <v>1</v>
      </c>
      <c r="N180" s="142" t="s">
        <v>42</v>
      </c>
      <c r="O180" s="143">
        <v>0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256</v>
      </c>
      <c r="AT180" s="145" t="s">
        <v>193</v>
      </c>
      <c r="AU180" s="145" t="s">
        <v>89</v>
      </c>
      <c r="AY180" s="13" t="s">
        <v>191</v>
      </c>
      <c r="BE180" s="146">
        <f>IF(N180="základná",J180,0)</f>
        <v>0</v>
      </c>
      <c r="BF180" s="146">
        <f>IF(N180="znížená",J180,0)</f>
        <v>64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3" t="s">
        <v>89</v>
      </c>
      <c r="BK180" s="147">
        <f>ROUND(I180*H180,3)</f>
        <v>64</v>
      </c>
      <c r="BL180" s="13" t="s">
        <v>256</v>
      </c>
      <c r="BM180" s="145" t="s">
        <v>914</v>
      </c>
    </row>
    <row r="181" spans="2:65" s="11" customFormat="1" ht="22.9" customHeight="1">
      <c r="B181" s="124"/>
      <c r="D181" s="125" t="s">
        <v>75</v>
      </c>
      <c r="E181" s="133" t="s">
        <v>490</v>
      </c>
      <c r="F181" s="133" t="s">
        <v>491</v>
      </c>
      <c r="J181" s="134">
        <f>BK181</f>
        <v>3500</v>
      </c>
      <c r="L181" s="124"/>
      <c r="M181" s="128"/>
      <c r="P181" s="129">
        <f>SUM(P182:P183)</f>
        <v>0.55015999999999998</v>
      </c>
      <c r="R181" s="129">
        <f>SUM(R182:R183)</f>
        <v>2.1090000000000001E-2</v>
      </c>
      <c r="T181" s="130">
        <f>SUM(T182:T183)</f>
        <v>0</v>
      </c>
      <c r="AR181" s="125" t="s">
        <v>89</v>
      </c>
      <c r="AT181" s="131" t="s">
        <v>75</v>
      </c>
      <c r="AU181" s="131" t="s">
        <v>83</v>
      </c>
      <c r="AY181" s="125" t="s">
        <v>191</v>
      </c>
      <c r="BK181" s="132">
        <f>SUM(BK182:BK183)</f>
        <v>3500</v>
      </c>
    </row>
    <row r="182" spans="2:65" s="1" customFormat="1" ht="14.45" customHeight="1">
      <c r="B182" s="25"/>
      <c r="C182" s="135" t="s">
        <v>346</v>
      </c>
      <c r="D182" s="135" t="s">
        <v>193</v>
      </c>
      <c r="E182" s="136" t="s">
        <v>915</v>
      </c>
      <c r="F182" s="137" t="s">
        <v>916</v>
      </c>
      <c r="G182" s="138" t="s">
        <v>484</v>
      </c>
      <c r="H182" s="139">
        <v>1</v>
      </c>
      <c r="I182" s="139">
        <v>850</v>
      </c>
      <c r="J182" s="139">
        <f>ROUND(I182*H182,3)</f>
        <v>850</v>
      </c>
      <c r="K182" s="140"/>
      <c r="L182" s="25"/>
      <c r="M182" s="141" t="s">
        <v>1</v>
      </c>
      <c r="N182" s="142" t="s">
        <v>42</v>
      </c>
      <c r="O182" s="143">
        <v>0.55015999999999998</v>
      </c>
      <c r="P182" s="143">
        <f>O182*H182</f>
        <v>0.55015999999999998</v>
      </c>
      <c r="Q182" s="143">
        <v>9.0000000000000006E-5</v>
      </c>
      <c r="R182" s="143">
        <f>Q182*H182</f>
        <v>9.0000000000000006E-5</v>
      </c>
      <c r="S182" s="143">
        <v>0</v>
      </c>
      <c r="T182" s="144">
        <f>S182*H182</f>
        <v>0</v>
      </c>
      <c r="AR182" s="145" t="s">
        <v>256</v>
      </c>
      <c r="AT182" s="145" t="s">
        <v>193</v>
      </c>
      <c r="AU182" s="145" t="s">
        <v>89</v>
      </c>
      <c r="AY182" s="13" t="s">
        <v>191</v>
      </c>
      <c r="BE182" s="146">
        <f>IF(N182="základná",J182,0)</f>
        <v>0</v>
      </c>
      <c r="BF182" s="146">
        <f>IF(N182="znížená",J182,0)</f>
        <v>850</v>
      </c>
      <c r="BG182" s="146">
        <f>IF(N182="zákl. prenesená",J182,0)</f>
        <v>0</v>
      </c>
      <c r="BH182" s="146">
        <f>IF(N182="zníž. prenesená",J182,0)</f>
        <v>0</v>
      </c>
      <c r="BI182" s="146">
        <f>IF(N182="nulová",J182,0)</f>
        <v>0</v>
      </c>
      <c r="BJ182" s="13" t="s">
        <v>89</v>
      </c>
      <c r="BK182" s="147">
        <f>ROUND(I182*H182,3)</f>
        <v>850</v>
      </c>
      <c r="BL182" s="13" t="s">
        <v>256</v>
      </c>
      <c r="BM182" s="145" t="s">
        <v>917</v>
      </c>
    </row>
    <row r="183" spans="2:65" s="1" customFormat="1" ht="19.899999999999999" customHeight="1">
      <c r="B183" s="25"/>
      <c r="C183" s="148" t="s">
        <v>350</v>
      </c>
      <c r="D183" s="148" t="s">
        <v>225</v>
      </c>
      <c r="E183" s="149" t="s">
        <v>918</v>
      </c>
      <c r="F183" s="150" t="s">
        <v>919</v>
      </c>
      <c r="G183" s="151" t="s">
        <v>920</v>
      </c>
      <c r="H183" s="152">
        <v>1</v>
      </c>
      <c r="I183" s="152">
        <v>2650</v>
      </c>
      <c r="J183" s="152">
        <f>ROUND(I183*H183,3)</f>
        <v>2650</v>
      </c>
      <c r="K183" s="153"/>
      <c r="L183" s="154"/>
      <c r="M183" s="161" t="s">
        <v>1</v>
      </c>
      <c r="N183" s="162" t="s">
        <v>42</v>
      </c>
      <c r="O183" s="159">
        <v>0</v>
      </c>
      <c r="P183" s="159">
        <f>O183*H183</f>
        <v>0</v>
      </c>
      <c r="Q183" s="159">
        <v>2.1000000000000001E-2</v>
      </c>
      <c r="R183" s="159">
        <f>Q183*H183</f>
        <v>2.1000000000000001E-2</v>
      </c>
      <c r="S183" s="159">
        <v>0</v>
      </c>
      <c r="T183" s="160">
        <f>S183*H183</f>
        <v>0</v>
      </c>
      <c r="AR183" s="145" t="s">
        <v>321</v>
      </c>
      <c r="AT183" s="145" t="s">
        <v>225</v>
      </c>
      <c r="AU183" s="145" t="s">
        <v>89</v>
      </c>
      <c r="AY183" s="13" t="s">
        <v>191</v>
      </c>
      <c r="BE183" s="146">
        <f>IF(N183="základná",J183,0)</f>
        <v>0</v>
      </c>
      <c r="BF183" s="146">
        <f>IF(N183="znížená",J183,0)</f>
        <v>2650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3" t="s">
        <v>89</v>
      </c>
      <c r="BK183" s="147">
        <f>ROUND(I183*H183,3)</f>
        <v>2650</v>
      </c>
      <c r="BL183" s="13" t="s">
        <v>256</v>
      </c>
      <c r="BM183" s="145" t="s">
        <v>921</v>
      </c>
    </row>
    <row r="184" spans="2:65" s="1" customFormat="1" ht="6.95" customHeight="1">
      <c r="B184" s="39"/>
      <c r="C184" s="40"/>
      <c r="D184" s="40"/>
      <c r="E184" s="40"/>
      <c r="F184" s="40"/>
      <c r="G184" s="40"/>
      <c r="H184" s="40"/>
      <c r="I184" s="40"/>
      <c r="J184" s="40"/>
      <c r="K184" s="40"/>
      <c r="L184" s="25"/>
    </row>
  </sheetData>
  <sheetProtection algorithmName="SHA-512" hashValue="PmS60eBszS1ciVbnpNkWYztKkK48dPcFuCBCnKPVvXwhOaE+tYlwijHpP1u8zB+TZosLWT+Y7rkm1OzajrNokA==" saltValue="PIzg0DpFh4+HWBCiYTjrgKN/fZDFu3QjX7CGd8jglj5OojIpU8SKuK0rToOfL+w6mrYJAS/tegptsX6AIae9nQ==" spinCount="100000" sheet="1" objects="1" scenarios="1" formatColumns="0" formatRows="0" autoFilter="0"/>
  <autoFilter ref="C133:K183" xr:uid="{00000000-0009-0000-0000-00000B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BM144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128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.75">
      <c r="B8" s="16"/>
      <c r="D8" s="22" t="s">
        <v>153</v>
      </c>
      <c r="L8" s="16"/>
    </row>
    <row r="9" spans="2:46" ht="14.45" customHeight="1">
      <c r="B9" s="16"/>
      <c r="E9" s="204" t="s">
        <v>820</v>
      </c>
      <c r="F9" s="206"/>
      <c r="G9" s="206"/>
      <c r="H9" s="206"/>
      <c r="L9" s="16"/>
    </row>
    <row r="10" spans="2:46" ht="12" customHeight="1">
      <c r="B10" s="16"/>
      <c r="D10" s="22" t="s">
        <v>155</v>
      </c>
      <c r="L10" s="16"/>
    </row>
    <row r="11" spans="2:46" s="1" customFormat="1" ht="14.45" customHeight="1">
      <c r="B11" s="25"/>
      <c r="E11" s="184" t="s">
        <v>821</v>
      </c>
      <c r="F11" s="203"/>
      <c r="G11" s="203"/>
      <c r="H11" s="203"/>
      <c r="L11" s="25"/>
    </row>
    <row r="12" spans="2:46" s="1" customFormat="1" ht="12" customHeight="1">
      <c r="B12" s="25"/>
      <c r="D12" s="22" t="s">
        <v>822</v>
      </c>
      <c r="L12" s="25"/>
    </row>
    <row r="13" spans="2:46" s="1" customFormat="1" ht="15.6" customHeight="1">
      <c r="B13" s="25"/>
      <c r="E13" s="171" t="s">
        <v>922</v>
      </c>
      <c r="F13" s="203"/>
      <c r="G13" s="203"/>
      <c r="H13" s="203"/>
      <c r="L13" s="25"/>
    </row>
    <row r="14" spans="2:46" s="1" customFormat="1" ht="11.25">
      <c r="B14" s="25"/>
      <c r="L14" s="25"/>
    </row>
    <row r="15" spans="2:46" s="1" customFormat="1" ht="12" customHeight="1">
      <c r="B15" s="25"/>
      <c r="D15" s="22" t="s">
        <v>14</v>
      </c>
      <c r="F15" s="20" t="s">
        <v>1</v>
      </c>
      <c r="I15" s="22" t="s">
        <v>15</v>
      </c>
      <c r="J15" s="20" t="s">
        <v>1</v>
      </c>
      <c r="L15" s="25"/>
    </row>
    <row r="16" spans="2:46" s="1" customFormat="1" ht="12" customHeight="1">
      <c r="B16" s="25"/>
      <c r="D16" s="22" t="s">
        <v>16</v>
      </c>
      <c r="F16" s="20" t="s">
        <v>17</v>
      </c>
      <c r="I16" s="22" t="s">
        <v>18</v>
      </c>
      <c r="J16" s="47" t="str">
        <f>'Rekapitulácia stavby'!AN8</f>
        <v>22. 3. 2022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22</v>
      </c>
      <c r="L18" s="25"/>
    </row>
    <row r="19" spans="2:12" s="1" customFormat="1" ht="18" customHeight="1">
      <c r="B19" s="25"/>
      <c r="E19" s="20" t="s">
        <v>23</v>
      </c>
      <c r="I19" s="22" t="s">
        <v>24</v>
      </c>
      <c r="J19" s="20" t="s">
        <v>25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26</v>
      </c>
      <c r="I21" s="22" t="s">
        <v>21</v>
      </c>
      <c r="J21" s="20" t="str">
        <f>'Rekapitulácia stavby'!AN13</f>
        <v/>
      </c>
      <c r="L21" s="25"/>
    </row>
    <row r="22" spans="2:12" s="1" customFormat="1" ht="18" customHeight="1">
      <c r="B22" s="25"/>
      <c r="E22" s="197" t="str">
        <f>'Rekapitulácia stavby'!E14</f>
        <v xml:space="preserve"> </v>
      </c>
      <c r="F22" s="197"/>
      <c r="G22" s="197"/>
      <c r="H22" s="197"/>
      <c r="I22" s="22" t="s">
        <v>24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28</v>
      </c>
      <c r="I24" s="22" t="s">
        <v>21</v>
      </c>
      <c r="J24" s="20" t="s">
        <v>29</v>
      </c>
      <c r="L24" s="25"/>
    </row>
    <row r="25" spans="2:12" s="1" customFormat="1" ht="18" customHeight="1">
      <c r="B25" s="25"/>
      <c r="E25" s="20" t="s">
        <v>30</v>
      </c>
      <c r="I25" s="22" t="s">
        <v>24</v>
      </c>
      <c r="J25" s="20" t="s">
        <v>31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34</v>
      </c>
      <c r="I27" s="22" t="s">
        <v>21</v>
      </c>
      <c r="J27" s="20" t="str">
        <f>IF('Rekapitulácia stavby'!AN19="","",'Rekapitulácia stavby'!AN19)</f>
        <v/>
      </c>
      <c r="L27" s="25"/>
    </row>
    <row r="28" spans="2:12" s="1" customFormat="1" ht="18" customHeight="1">
      <c r="B28" s="25"/>
      <c r="E28" s="20" t="str">
        <f>IF('Rekapitulácia stavby'!E20="","",'Rekapitulácia stavby'!E20)</f>
        <v xml:space="preserve"> </v>
      </c>
      <c r="I28" s="22" t="s">
        <v>24</v>
      </c>
      <c r="J28" s="20" t="str">
        <f>IF('Rekapitulácia stavby'!AN20="","",'Rekapitulácia stavby'!AN20)</f>
        <v/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35</v>
      </c>
      <c r="L30" s="25"/>
    </row>
    <row r="31" spans="2:12" s="7" customFormat="1" ht="14.45" customHeight="1">
      <c r="B31" s="88"/>
      <c r="E31" s="199" t="s">
        <v>1</v>
      </c>
      <c r="F31" s="199"/>
      <c r="G31" s="199"/>
      <c r="H31" s="199"/>
      <c r="L31" s="88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25.35" customHeight="1">
      <c r="B34" s="25"/>
      <c r="D34" s="89" t="s">
        <v>36</v>
      </c>
      <c r="J34" s="60">
        <f>ROUND(J127, 2)</f>
        <v>8215.34</v>
      </c>
      <c r="L34" s="25"/>
    </row>
    <row r="35" spans="2:12" s="1" customFormat="1" ht="6.95" customHeight="1">
      <c r="B35" s="25"/>
      <c r="D35" s="48"/>
      <c r="E35" s="48"/>
      <c r="F35" s="48"/>
      <c r="G35" s="48"/>
      <c r="H35" s="48"/>
      <c r="I35" s="48"/>
      <c r="J35" s="48"/>
      <c r="K35" s="48"/>
      <c r="L35" s="25"/>
    </row>
    <row r="36" spans="2:12" s="1" customFormat="1" ht="14.45" customHeight="1">
      <c r="B36" s="25"/>
      <c r="F36" s="90" t="s">
        <v>38</v>
      </c>
      <c r="I36" s="90" t="s">
        <v>37</v>
      </c>
      <c r="J36" s="90" t="s">
        <v>39</v>
      </c>
      <c r="L36" s="25"/>
    </row>
    <row r="37" spans="2:12" s="1" customFormat="1" ht="14.45" customHeight="1">
      <c r="B37" s="25"/>
      <c r="D37" s="91" t="s">
        <v>40</v>
      </c>
      <c r="E37" s="29" t="s">
        <v>41</v>
      </c>
      <c r="F37" s="92">
        <f>ROUND((SUM(BE127:BE143)),  2)</f>
        <v>0</v>
      </c>
      <c r="G37" s="93"/>
      <c r="H37" s="93"/>
      <c r="I37" s="94">
        <v>0.2</v>
      </c>
      <c r="J37" s="92">
        <f>ROUND(((SUM(BE127:BE143))*I37),  2)</f>
        <v>0</v>
      </c>
      <c r="L37" s="25"/>
    </row>
    <row r="38" spans="2:12" s="1" customFormat="1" ht="14.45" customHeight="1">
      <c r="B38" s="25"/>
      <c r="E38" s="29" t="s">
        <v>42</v>
      </c>
      <c r="F38" s="80">
        <f>ROUND((SUM(BF127:BF143)),  2)</f>
        <v>8215.34</v>
      </c>
      <c r="I38" s="95">
        <v>0.2</v>
      </c>
      <c r="J38" s="80">
        <f>ROUND(((SUM(BF127:BF143))*I38),  2)</f>
        <v>1643.07</v>
      </c>
      <c r="L38" s="25"/>
    </row>
    <row r="39" spans="2:12" s="1" customFormat="1" ht="14.45" hidden="1" customHeight="1">
      <c r="B39" s="25"/>
      <c r="E39" s="22" t="s">
        <v>43</v>
      </c>
      <c r="F39" s="80">
        <f>ROUND((SUM(BG127:BG143)),  2)</f>
        <v>0</v>
      </c>
      <c r="I39" s="95">
        <v>0.2</v>
      </c>
      <c r="J39" s="80">
        <f>0</f>
        <v>0</v>
      </c>
      <c r="L39" s="25"/>
    </row>
    <row r="40" spans="2:12" s="1" customFormat="1" ht="14.45" hidden="1" customHeight="1">
      <c r="B40" s="25"/>
      <c r="E40" s="22" t="s">
        <v>44</v>
      </c>
      <c r="F40" s="80">
        <f>ROUND((SUM(BH127:BH143)),  2)</f>
        <v>0</v>
      </c>
      <c r="I40" s="95">
        <v>0.2</v>
      </c>
      <c r="J40" s="80">
        <f>0</f>
        <v>0</v>
      </c>
      <c r="L40" s="25"/>
    </row>
    <row r="41" spans="2:12" s="1" customFormat="1" ht="14.45" hidden="1" customHeight="1">
      <c r="B41" s="25"/>
      <c r="E41" s="29" t="s">
        <v>45</v>
      </c>
      <c r="F41" s="92">
        <f>ROUND((SUM(BI127:BI143)),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46</v>
      </c>
      <c r="E43" s="51"/>
      <c r="F43" s="51"/>
      <c r="G43" s="98" t="s">
        <v>47</v>
      </c>
      <c r="H43" s="99" t="s">
        <v>48</v>
      </c>
      <c r="I43" s="51"/>
      <c r="J43" s="100">
        <f>SUM(J34:J41)</f>
        <v>9858.41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ht="14.45" customHeight="1">
      <c r="B87" s="16"/>
      <c r="E87" s="204" t="s">
        <v>820</v>
      </c>
      <c r="F87" s="206"/>
      <c r="G87" s="206"/>
      <c r="H87" s="206"/>
      <c r="L87" s="16"/>
    </row>
    <row r="88" spans="2:12" ht="12" customHeight="1">
      <c r="B88" s="16"/>
      <c r="C88" s="22" t="s">
        <v>155</v>
      </c>
      <c r="L88" s="16"/>
    </row>
    <row r="89" spans="2:12" s="1" customFormat="1" ht="14.45" customHeight="1">
      <c r="B89" s="25"/>
      <c r="E89" s="184" t="s">
        <v>821</v>
      </c>
      <c r="F89" s="203"/>
      <c r="G89" s="203"/>
      <c r="H89" s="203"/>
      <c r="L89" s="25"/>
    </row>
    <row r="90" spans="2:12" s="1" customFormat="1" ht="12" customHeight="1">
      <c r="B90" s="25"/>
      <c r="C90" s="22" t="s">
        <v>822</v>
      </c>
      <c r="L90" s="25"/>
    </row>
    <row r="91" spans="2:12" s="1" customFormat="1" ht="15.6" customHeight="1">
      <c r="B91" s="25"/>
      <c r="E91" s="171" t="str">
        <f>E13</f>
        <v>1371-3-1-2 - Elektroinštalácia</v>
      </c>
      <c r="F91" s="203"/>
      <c r="G91" s="203"/>
      <c r="H91" s="203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16</v>
      </c>
      <c r="F93" s="20" t="str">
        <f>F16</f>
        <v>Malá Belá,k.ú.Okoč, p.č.2781/1,2785/1,2787/1</v>
      </c>
      <c r="I93" s="22" t="s">
        <v>18</v>
      </c>
      <c r="J93" s="47" t="str">
        <f>IF(J16="","",J16)</f>
        <v>22. 3. 2022</v>
      </c>
      <c r="L93" s="25"/>
    </row>
    <row r="94" spans="2:12" s="1" customFormat="1" ht="6.95" customHeight="1">
      <c r="B94" s="25"/>
      <c r="L94" s="25"/>
    </row>
    <row r="95" spans="2:12" s="1" customFormat="1" ht="26.45" customHeight="1">
      <c r="B95" s="25"/>
      <c r="C95" s="22" t="s">
        <v>20</v>
      </c>
      <c r="F95" s="20" t="str">
        <f>E19</f>
        <v>Poľnohospodárske družstvo Kútniky, Kútniky č.640</v>
      </c>
      <c r="I95" s="22" t="s">
        <v>28</v>
      </c>
      <c r="J95" s="23" t="str">
        <f>E25</f>
        <v>BUING  s.r.o. , Veľký Meder, Tichá 5</v>
      </c>
      <c r="L95" s="25"/>
    </row>
    <row r="96" spans="2:12" s="1" customFormat="1" ht="15.6" customHeight="1">
      <c r="B96" s="25"/>
      <c r="C96" s="22" t="s">
        <v>26</v>
      </c>
      <c r="F96" s="20" t="str">
        <f>IF(E22="","",E22)</f>
        <v xml:space="preserve"> </v>
      </c>
      <c r="I96" s="22" t="s">
        <v>34</v>
      </c>
      <c r="J96" s="23" t="str">
        <f>E28</f>
        <v xml:space="preserve"> 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158</v>
      </c>
      <c r="D98" s="96"/>
      <c r="E98" s="96"/>
      <c r="F98" s="96"/>
      <c r="G98" s="96"/>
      <c r="H98" s="96"/>
      <c r="I98" s="96"/>
      <c r="J98" s="105" t="s">
        <v>159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160</v>
      </c>
      <c r="J100" s="60">
        <f>J127</f>
        <v>8215.34</v>
      </c>
      <c r="L100" s="25"/>
      <c r="AU100" s="13" t="s">
        <v>161</v>
      </c>
    </row>
    <row r="101" spans="2:47" s="8" customFormat="1" ht="24.95" customHeight="1">
      <c r="B101" s="107"/>
      <c r="D101" s="108" t="s">
        <v>175</v>
      </c>
      <c r="E101" s="109"/>
      <c r="F101" s="109"/>
      <c r="G101" s="109"/>
      <c r="H101" s="109"/>
      <c r="I101" s="109"/>
      <c r="J101" s="110">
        <f>J128</f>
        <v>8215.34</v>
      </c>
      <c r="L101" s="107"/>
    </row>
    <row r="102" spans="2:47" s="9" customFormat="1" ht="19.899999999999999" customHeight="1">
      <c r="B102" s="111"/>
      <c r="D102" s="112" t="s">
        <v>713</v>
      </c>
      <c r="E102" s="113"/>
      <c r="F102" s="113"/>
      <c r="G102" s="113"/>
      <c r="H102" s="113"/>
      <c r="I102" s="113"/>
      <c r="J102" s="114">
        <f>J129</f>
        <v>3043.3399999999997</v>
      </c>
      <c r="L102" s="111"/>
    </row>
    <row r="103" spans="2:47" s="9" customFormat="1" ht="19.899999999999999" customHeight="1">
      <c r="B103" s="111"/>
      <c r="D103" s="112" t="s">
        <v>714</v>
      </c>
      <c r="E103" s="113"/>
      <c r="F103" s="113"/>
      <c r="G103" s="113"/>
      <c r="H103" s="113"/>
      <c r="I103" s="113"/>
      <c r="J103" s="114">
        <f>J141</f>
        <v>5172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9" spans="2:47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5"/>
    </row>
    <row r="110" spans="2:47" s="1" customFormat="1" ht="24.95" customHeight="1">
      <c r="B110" s="25"/>
      <c r="C110" s="17" t="s">
        <v>177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12</v>
      </c>
      <c r="L112" s="25"/>
    </row>
    <row r="113" spans="2:63" s="1" customFormat="1" ht="14.45" customHeight="1">
      <c r="B113" s="25"/>
      <c r="E113" s="204" t="str">
        <f>E7</f>
        <v>Rekonštrukcia  farmy ošípaných Malá Belá - Zmena č.1</v>
      </c>
      <c r="F113" s="205"/>
      <c r="G113" s="205"/>
      <c r="H113" s="205"/>
      <c r="L113" s="25"/>
    </row>
    <row r="114" spans="2:63" ht="12" customHeight="1">
      <c r="B114" s="16"/>
      <c r="C114" s="22" t="s">
        <v>153</v>
      </c>
      <c r="L114" s="16"/>
    </row>
    <row r="115" spans="2:63" ht="14.45" customHeight="1">
      <c r="B115" s="16"/>
      <c r="E115" s="204" t="s">
        <v>820</v>
      </c>
      <c r="F115" s="206"/>
      <c r="G115" s="206"/>
      <c r="H115" s="206"/>
      <c r="L115" s="16"/>
    </row>
    <row r="116" spans="2:63" ht="12" customHeight="1">
      <c r="B116" s="16"/>
      <c r="C116" s="22" t="s">
        <v>155</v>
      </c>
      <c r="L116" s="16"/>
    </row>
    <row r="117" spans="2:63" s="1" customFormat="1" ht="14.45" customHeight="1">
      <c r="B117" s="25"/>
      <c r="E117" s="184" t="s">
        <v>821</v>
      </c>
      <c r="F117" s="203"/>
      <c r="G117" s="203"/>
      <c r="H117" s="203"/>
      <c r="L117" s="25"/>
    </row>
    <row r="118" spans="2:63" s="1" customFormat="1" ht="12" customHeight="1">
      <c r="B118" s="25"/>
      <c r="C118" s="22" t="s">
        <v>822</v>
      </c>
      <c r="L118" s="25"/>
    </row>
    <row r="119" spans="2:63" s="1" customFormat="1" ht="15.6" customHeight="1">
      <c r="B119" s="25"/>
      <c r="E119" s="171" t="str">
        <f>E13</f>
        <v>1371-3-1-2 - Elektroinštalácia</v>
      </c>
      <c r="F119" s="203"/>
      <c r="G119" s="203"/>
      <c r="H119" s="203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16</v>
      </c>
      <c r="F121" s="20" t="str">
        <f>F16</f>
        <v>Malá Belá,k.ú.Okoč, p.č.2781/1,2785/1,2787/1</v>
      </c>
      <c r="I121" s="22" t="s">
        <v>18</v>
      </c>
      <c r="J121" s="47" t="str">
        <f>IF(J16="","",J16)</f>
        <v>22. 3. 2022</v>
      </c>
      <c r="L121" s="25"/>
    </row>
    <row r="122" spans="2:63" s="1" customFormat="1" ht="6.95" customHeight="1">
      <c r="B122" s="25"/>
      <c r="L122" s="25"/>
    </row>
    <row r="123" spans="2:63" s="1" customFormat="1" ht="26.45" customHeight="1">
      <c r="B123" s="25"/>
      <c r="C123" s="22" t="s">
        <v>20</v>
      </c>
      <c r="F123" s="20" t="str">
        <f>E19</f>
        <v>Poľnohospodárske družstvo Kútniky, Kútniky č.640</v>
      </c>
      <c r="I123" s="22" t="s">
        <v>28</v>
      </c>
      <c r="J123" s="23" t="str">
        <f>E25</f>
        <v>BUING  s.r.o. , Veľký Meder, Tichá 5</v>
      </c>
      <c r="L123" s="25"/>
    </row>
    <row r="124" spans="2:63" s="1" customFormat="1" ht="15.6" customHeight="1">
      <c r="B124" s="25"/>
      <c r="C124" s="22" t="s">
        <v>26</v>
      </c>
      <c r="F124" s="20" t="str">
        <f>IF(E22="","",E22)</f>
        <v xml:space="preserve"> </v>
      </c>
      <c r="I124" s="22" t="s">
        <v>34</v>
      </c>
      <c r="J124" s="23" t="str">
        <f>E28</f>
        <v xml:space="preserve"> 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15"/>
      <c r="C126" s="116" t="s">
        <v>178</v>
      </c>
      <c r="D126" s="117" t="s">
        <v>61</v>
      </c>
      <c r="E126" s="117" t="s">
        <v>57</v>
      </c>
      <c r="F126" s="117" t="s">
        <v>58</v>
      </c>
      <c r="G126" s="117" t="s">
        <v>179</v>
      </c>
      <c r="H126" s="117" t="s">
        <v>180</v>
      </c>
      <c r="I126" s="117" t="s">
        <v>181</v>
      </c>
      <c r="J126" s="118" t="s">
        <v>159</v>
      </c>
      <c r="K126" s="119" t="s">
        <v>182</v>
      </c>
      <c r="L126" s="115"/>
      <c r="M126" s="53" t="s">
        <v>1</v>
      </c>
      <c r="N126" s="54" t="s">
        <v>40</v>
      </c>
      <c r="O126" s="54" t="s">
        <v>183</v>
      </c>
      <c r="P126" s="54" t="s">
        <v>184</v>
      </c>
      <c r="Q126" s="54" t="s">
        <v>185</v>
      </c>
      <c r="R126" s="54" t="s">
        <v>186</v>
      </c>
      <c r="S126" s="54" t="s">
        <v>187</v>
      </c>
      <c r="T126" s="55" t="s">
        <v>188</v>
      </c>
    </row>
    <row r="127" spans="2:63" s="1" customFormat="1" ht="22.9" customHeight="1">
      <c r="B127" s="25"/>
      <c r="C127" s="58" t="s">
        <v>160</v>
      </c>
      <c r="J127" s="120">
        <f>BK127</f>
        <v>8215.34</v>
      </c>
      <c r="L127" s="25"/>
      <c r="M127" s="56"/>
      <c r="N127" s="48"/>
      <c r="O127" s="48"/>
      <c r="P127" s="121">
        <f>P128</f>
        <v>0</v>
      </c>
      <c r="Q127" s="48"/>
      <c r="R127" s="121">
        <f>R128</f>
        <v>0</v>
      </c>
      <c r="S127" s="48"/>
      <c r="T127" s="122">
        <f>T128</f>
        <v>0</v>
      </c>
      <c r="AT127" s="13" t="s">
        <v>75</v>
      </c>
      <c r="AU127" s="13" t="s">
        <v>161</v>
      </c>
      <c r="BK127" s="123">
        <f>BK128</f>
        <v>8215.34</v>
      </c>
    </row>
    <row r="128" spans="2:63" s="11" customFormat="1" ht="25.9" customHeight="1">
      <c r="B128" s="124"/>
      <c r="D128" s="125" t="s">
        <v>75</v>
      </c>
      <c r="E128" s="126" t="s">
        <v>225</v>
      </c>
      <c r="F128" s="126" t="s">
        <v>540</v>
      </c>
      <c r="J128" s="127">
        <f>BK128</f>
        <v>8215.34</v>
      </c>
      <c r="L128" s="124"/>
      <c r="M128" s="128"/>
      <c r="P128" s="129">
        <f>P129+P141</f>
        <v>0</v>
      </c>
      <c r="R128" s="129">
        <f>R129+R141</f>
        <v>0</v>
      </c>
      <c r="T128" s="130">
        <f>T129+T141</f>
        <v>0</v>
      </c>
      <c r="AR128" s="125" t="s">
        <v>83</v>
      </c>
      <c r="AT128" s="131" t="s">
        <v>75</v>
      </c>
      <c r="AU128" s="131" t="s">
        <v>76</v>
      </c>
      <c r="AY128" s="125" t="s">
        <v>191</v>
      </c>
      <c r="BK128" s="132">
        <f>BK129+BK141</f>
        <v>8215.34</v>
      </c>
    </row>
    <row r="129" spans="2:65" s="11" customFormat="1" ht="22.9" customHeight="1">
      <c r="B129" s="124"/>
      <c r="D129" s="125" t="s">
        <v>75</v>
      </c>
      <c r="E129" s="133" t="s">
        <v>715</v>
      </c>
      <c r="F129" s="133" t="s">
        <v>716</v>
      </c>
      <c r="J129" s="134">
        <f>BK129</f>
        <v>3043.3399999999997</v>
      </c>
      <c r="L129" s="124"/>
      <c r="M129" s="128"/>
      <c r="P129" s="129">
        <f>SUM(P130:P140)</f>
        <v>0</v>
      </c>
      <c r="R129" s="129">
        <f>SUM(R130:R140)</f>
        <v>0</v>
      </c>
      <c r="T129" s="130">
        <f>SUM(T130:T140)</f>
        <v>0</v>
      </c>
      <c r="AR129" s="125" t="s">
        <v>83</v>
      </c>
      <c r="AT129" s="131" t="s">
        <v>75</v>
      </c>
      <c r="AU129" s="131" t="s">
        <v>83</v>
      </c>
      <c r="AY129" s="125" t="s">
        <v>191</v>
      </c>
      <c r="BK129" s="132">
        <f>SUM(BK130:BK140)</f>
        <v>3043.3399999999997</v>
      </c>
    </row>
    <row r="130" spans="2:65" s="1" customFormat="1" ht="14.45" customHeight="1">
      <c r="B130" s="25"/>
      <c r="C130" s="148" t="s">
        <v>83</v>
      </c>
      <c r="D130" s="148" t="s">
        <v>225</v>
      </c>
      <c r="E130" s="149" t="s">
        <v>923</v>
      </c>
      <c r="F130" s="150" t="s">
        <v>924</v>
      </c>
      <c r="G130" s="151" t="s">
        <v>484</v>
      </c>
      <c r="H130" s="152">
        <v>1</v>
      </c>
      <c r="I130" s="152">
        <v>982</v>
      </c>
      <c r="J130" s="152">
        <f t="shared" ref="J130:J140" si="0">ROUND(I130*H130,3)</f>
        <v>982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 t="shared" ref="P130:P140" si="1">O130*H130</f>
        <v>0</v>
      </c>
      <c r="Q130" s="143">
        <v>0</v>
      </c>
      <c r="R130" s="143">
        <f t="shared" ref="R130:R140" si="2">Q130*H130</f>
        <v>0</v>
      </c>
      <c r="S130" s="143">
        <v>0</v>
      </c>
      <c r="T130" s="144">
        <f t="shared" ref="T130:T140" si="3">S130*H130</f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 t="shared" ref="BE130:BE140" si="4">IF(N130="základná",J130,0)</f>
        <v>0</v>
      </c>
      <c r="BF130" s="146">
        <f t="shared" ref="BF130:BF140" si="5">IF(N130="znížená",J130,0)</f>
        <v>982</v>
      </c>
      <c r="BG130" s="146">
        <f t="shared" ref="BG130:BG140" si="6">IF(N130="zákl. prenesená",J130,0)</f>
        <v>0</v>
      </c>
      <c r="BH130" s="146">
        <f t="shared" ref="BH130:BH140" si="7">IF(N130="zníž. prenesená",J130,0)</f>
        <v>0</v>
      </c>
      <c r="BI130" s="146">
        <f t="shared" ref="BI130:BI140" si="8">IF(N130="nulová",J130,0)</f>
        <v>0</v>
      </c>
      <c r="BJ130" s="13" t="s">
        <v>89</v>
      </c>
      <c r="BK130" s="147">
        <f t="shared" ref="BK130:BK140" si="9">ROUND(I130*H130,3)</f>
        <v>982</v>
      </c>
      <c r="BL130" s="13" t="s">
        <v>197</v>
      </c>
      <c r="BM130" s="145" t="s">
        <v>925</v>
      </c>
    </row>
    <row r="131" spans="2:65" s="1" customFormat="1" ht="14.45" customHeight="1">
      <c r="B131" s="25"/>
      <c r="C131" s="148" t="s">
        <v>89</v>
      </c>
      <c r="D131" s="148" t="s">
        <v>225</v>
      </c>
      <c r="E131" s="149" t="s">
        <v>926</v>
      </c>
      <c r="F131" s="150" t="s">
        <v>927</v>
      </c>
      <c r="G131" s="151" t="s">
        <v>484</v>
      </c>
      <c r="H131" s="152">
        <v>3</v>
      </c>
      <c r="I131" s="152">
        <v>3.57</v>
      </c>
      <c r="J131" s="152">
        <f t="shared" si="0"/>
        <v>10.71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 t="shared" si="4"/>
        <v>0</v>
      </c>
      <c r="BF131" s="146">
        <f t="shared" si="5"/>
        <v>10.71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89</v>
      </c>
      <c r="BK131" s="147">
        <f t="shared" si="9"/>
        <v>10.71</v>
      </c>
      <c r="BL131" s="13" t="s">
        <v>197</v>
      </c>
      <c r="BM131" s="145" t="s">
        <v>928</v>
      </c>
    </row>
    <row r="132" spans="2:65" s="1" customFormat="1" ht="14.45" customHeight="1">
      <c r="B132" s="25"/>
      <c r="C132" s="148" t="s">
        <v>125</v>
      </c>
      <c r="D132" s="148" t="s">
        <v>225</v>
      </c>
      <c r="E132" s="149" t="s">
        <v>929</v>
      </c>
      <c r="F132" s="150" t="s">
        <v>930</v>
      </c>
      <c r="G132" s="151" t="s">
        <v>461</v>
      </c>
      <c r="H132" s="152">
        <v>110</v>
      </c>
      <c r="I132" s="152">
        <v>16.61</v>
      </c>
      <c r="J132" s="152">
        <f t="shared" si="0"/>
        <v>1827.1</v>
      </c>
      <c r="K132" s="153"/>
      <c r="L132" s="154"/>
      <c r="M132" s="155" t="s">
        <v>1</v>
      </c>
      <c r="N132" s="156" t="s">
        <v>42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220</v>
      </c>
      <c r="AT132" s="145" t="s">
        <v>225</v>
      </c>
      <c r="AU132" s="145" t="s">
        <v>89</v>
      </c>
      <c r="AY132" s="13" t="s">
        <v>191</v>
      </c>
      <c r="BE132" s="146">
        <f t="shared" si="4"/>
        <v>0</v>
      </c>
      <c r="BF132" s="146">
        <f t="shared" si="5"/>
        <v>1827.1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89</v>
      </c>
      <c r="BK132" s="147">
        <f t="shared" si="9"/>
        <v>1827.1</v>
      </c>
      <c r="BL132" s="13" t="s">
        <v>197</v>
      </c>
      <c r="BM132" s="145" t="s">
        <v>931</v>
      </c>
    </row>
    <row r="133" spans="2:65" s="1" customFormat="1" ht="14.45" customHeight="1">
      <c r="B133" s="25"/>
      <c r="C133" s="148" t="s">
        <v>197</v>
      </c>
      <c r="D133" s="148" t="s">
        <v>225</v>
      </c>
      <c r="E133" s="149" t="s">
        <v>932</v>
      </c>
      <c r="F133" s="150" t="s">
        <v>933</v>
      </c>
      <c r="G133" s="151" t="s">
        <v>461</v>
      </c>
      <c r="H133" s="152">
        <v>6</v>
      </c>
      <c r="I133" s="152">
        <v>11.98</v>
      </c>
      <c r="J133" s="152">
        <f t="shared" si="0"/>
        <v>71.88</v>
      </c>
      <c r="K133" s="153"/>
      <c r="L133" s="154"/>
      <c r="M133" s="155" t="s">
        <v>1</v>
      </c>
      <c r="N133" s="156" t="s">
        <v>42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220</v>
      </c>
      <c r="AT133" s="145" t="s">
        <v>225</v>
      </c>
      <c r="AU133" s="145" t="s">
        <v>89</v>
      </c>
      <c r="AY133" s="13" t="s">
        <v>191</v>
      </c>
      <c r="BE133" s="146">
        <f t="shared" si="4"/>
        <v>0</v>
      </c>
      <c r="BF133" s="146">
        <f t="shared" si="5"/>
        <v>71.88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89</v>
      </c>
      <c r="BK133" s="147">
        <f t="shared" si="9"/>
        <v>71.88</v>
      </c>
      <c r="BL133" s="13" t="s">
        <v>197</v>
      </c>
      <c r="BM133" s="145" t="s">
        <v>934</v>
      </c>
    </row>
    <row r="134" spans="2:65" s="1" customFormat="1" ht="14.45" customHeight="1">
      <c r="B134" s="25"/>
      <c r="C134" s="148" t="s">
        <v>208</v>
      </c>
      <c r="D134" s="148" t="s">
        <v>225</v>
      </c>
      <c r="E134" s="149" t="s">
        <v>935</v>
      </c>
      <c r="F134" s="150" t="s">
        <v>936</v>
      </c>
      <c r="G134" s="151" t="s">
        <v>461</v>
      </c>
      <c r="H134" s="152">
        <v>12</v>
      </c>
      <c r="I134" s="152">
        <v>6.26</v>
      </c>
      <c r="J134" s="152">
        <f t="shared" si="0"/>
        <v>75.12</v>
      </c>
      <c r="K134" s="153"/>
      <c r="L134" s="154"/>
      <c r="M134" s="155" t="s">
        <v>1</v>
      </c>
      <c r="N134" s="156" t="s">
        <v>42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220</v>
      </c>
      <c r="AT134" s="145" t="s">
        <v>225</v>
      </c>
      <c r="AU134" s="145" t="s">
        <v>89</v>
      </c>
      <c r="AY134" s="13" t="s">
        <v>191</v>
      </c>
      <c r="BE134" s="146">
        <f t="shared" si="4"/>
        <v>0</v>
      </c>
      <c r="BF134" s="146">
        <f t="shared" si="5"/>
        <v>75.12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89</v>
      </c>
      <c r="BK134" s="147">
        <f t="shared" si="9"/>
        <v>75.12</v>
      </c>
      <c r="BL134" s="13" t="s">
        <v>197</v>
      </c>
      <c r="BM134" s="145" t="s">
        <v>937</v>
      </c>
    </row>
    <row r="135" spans="2:65" s="1" customFormat="1" ht="14.45" customHeight="1">
      <c r="B135" s="25"/>
      <c r="C135" s="148" t="s">
        <v>212</v>
      </c>
      <c r="D135" s="148" t="s">
        <v>225</v>
      </c>
      <c r="E135" s="149" t="s">
        <v>757</v>
      </c>
      <c r="F135" s="150" t="s">
        <v>758</v>
      </c>
      <c r="G135" s="151" t="s">
        <v>461</v>
      </c>
      <c r="H135" s="152">
        <v>20</v>
      </c>
      <c r="I135" s="152">
        <v>2.46</v>
      </c>
      <c r="J135" s="152">
        <f t="shared" si="0"/>
        <v>49.2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49.2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49.2</v>
      </c>
      <c r="BL135" s="13" t="s">
        <v>197</v>
      </c>
      <c r="BM135" s="145" t="s">
        <v>938</v>
      </c>
    </row>
    <row r="136" spans="2:65" s="1" customFormat="1" ht="14.45" customHeight="1">
      <c r="B136" s="25"/>
      <c r="C136" s="148" t="s">
        <v>216</v>
      </c>
      <c r="D136" s="148" t="s">
        <v>225</v>
      </c>
      <c r="E136" s="149" t="s">
        <v>818</v>
      </c>
      <c r="F136" s="150" t="s">
        <v>760</v>
      </c>
      <c r="G136" s="151" t="s">
        <v>461</v>
      </c>
      <c r="H136" s="152">
        <v>2</v>
      </c>
      <c r="I136" s="152">
        <v>1.85</v>
      </c>
      <c r="J136" s="152">
        <f t="shared" si="0"/>
        <v>3.7</v>
      </c>
      <c r="K136" s="153"/>
      <c r="L136" s="154"/>
      <c r="M136" s="155" t="s">
        <v>1</v>
      </c>
      <c r="N136" s="156" t="s">
        <v>42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220</v>
      </c>
      <c r="AT136" s="145" t="s">
        <v>225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3.7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3.7</v>
      </c>
      <c r="BL136" s="13" t="s">
        <v>197</v>
      </c>
      <c r="BM136" s="145" t="s">
        <v>939</v>
      </c>
    </row>
    <row r="137" spans="2:65" s="1" customFormat="1" ht="14.45" customHeight="1">
      <c r="B137" s="25"/>
      <c r="C137" s="148" t="s">
        <v>220</v>
      </c>
      <c r="D137" s="148" t="s">
        <v>225</v>
      </c>
      <c r="E137" s="149" t="s">
        <v>940</v>
      </c>
      <c r="F137" s="150" t="s">
        <v>941</v>
      </c>
      <c r="G137" s="151" t="s">
        <v>461</v>
      </c>
      <c r="H137" s="152">
        <v>3</v>
      </c>
      <c r="I137" s="152">
        <v>1.1599999999999999</v>
      </c>
      <c r="J137" s="152">
        <f t="shared" si="0"/>
        <v>3.48</v>
      </c>
      <c r="K137" s="153"/>
      <c r="L137" s="154"/>
      <c r="M137" s="155" t="s">
        <v>1</v>
      </c>
      <c r="N137" s="156" t="s">
        <v>42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220</v>
      </c>
      <c r="AT137" s="145" t="s">
        <v>225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3.48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3.48</v>
      </c>
      <c r="BL137" s="13" t="s">
        <v>197</v>
      </c>
      <c r="BM137" s="145" t="s">
        <v>942</v>
      </c>
    </row>
    <row r="138" spans="2:65" s="1" customFormat="1" ht="14.45" customHeight="1">
      <c r="B138" s="25"/>
      <c r="C138" s="148" t="s">
        <v>224</v>
      </c>
      <c r="D138" s="148" t="s">
        <v>225</v>
      </c>
      <c r="E138" s="149" t="s">
        <v>943</v>
      </c>
      <c r="F138" s="150" t="s">
        <v>944</v>
      </c>
      <c r="G138" s="151" t="s">
        <v>484</v>
      </c>
      <c r="H138" s="152">
        <v>1</v>
      </c>
      <c r="I138" s="152">
        <v>15.91</v>
      </c>
      <c r="J138" s="152">
        <f t="shared" si="0"/>
        <v>15.91</v>
      </c>
      <c r="K138" s="153"/>
      <c r="L138" s="154"/>
      <c r="M138" s="155" t="s">
        <v>1</v>
      </c>
      <c r="N138" s="156" t="s">
        <v>42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220</v>
      </c>
      <c r="AT138" s="145" t="s">
        <v>225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15.91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15.91</v>
      </c>
      <c r="BL138" s="13" t="s">
        <v>197</v>
      </c>
      <c r="BM138" s="145" t="s">
        <v>945</v>
      </c>
    </row>
    <row r="139" spans="2:65" s="1" customFormat="1" ht="14.45" customHeight="1">
      <c r="B139" s="25"/>
      <c r="C139" s="148" t="s">
        <v>230</v>
      </c>
      <c r="D139" s="148" t="s">
        <v>225</v>
      </c>
      <c r="E139" s="149" t="s">
        <v>946</v>
      </c>
      <c r="F139" s="150" t="s">
        <v>947</v>
      </c>
      <c r="G139" s="151" t="s">
        <v>484</v>
      </c>
      <c r="H139" s="152">
        <v>5</v>
      </c>
      <c r="I139" s="152">
        <v>0.57999999999999996</v>
      </c>
      <c r="J139" s="152">
        <f t="shared" si="0"/>
        <v>2.9</v>
      </c>
      <c r="K139" s="153"/>
      <c r="L139" s="154"/>
      <c r="M139" s="155" t="s">
        <v>1</v>
      </c>
      <c r="N139" s="156" t="s">
        <v>42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220</v>
      </c>
      <c r="AT139" s="145" t="s">
        <v>225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2.9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2.9</v>
      </c>
      <c r="BL139" s="13" t="s">
        <v>197</v>
      </c>
      <c r="BM139" s="145" t="s">
        <v>948</v>
      </c>
    </row>
    <row r="140" spans="2:65" s="1" customFormat="1" ht="14.45" customHeight="1">
      <c r="B140" s="25"/>
      <c r="C140" s="148" t="s">
        <v>235</v>
      </c>
      <c r="D140" s="148" t="s">
        <v>225</v>
      </c>
      <c r="E140" s="149" t="s">
        <v>949</v>
      </c>
      <c r="F140" s="150" t="s">
        <v>950</v>
      </c>
      <c r="G140" s="151" t="s">
        <v>484</v>
      </c>
      <c r="H140" s="152">
        <v>1</v>
      </c>
      <c r="I140" s="152">
        <v>1.34</v>
      </c>
      <c r="J140" s="152">
        <f t="shared" si="0"/>
        <v>1.34</v>
      </c>
      <c r="K140" s="153"/>
      <c r="L140" s="154"/>
      <c r="M140" s="155" t="s">
        <v>1</v>
      </c>
      <c r="N140" s="156" t="s">
        <v>42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220</v>
      </c>
      <c r="AT140" s="145" t="s">
        <v>225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1.34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1.34</v>
      </c>
      <c r="BL140" s="13" t="s">
        <v>197</v>
      </c>
      <c r="BM140" s="145" t="s">
        <v>951</v>
      </c>
    </row>
    <row r="141" spans="2:65" s="11" customFormat="1" ht="22.9" customHeight="1">
      <c r="B141" s="124"/>
      <c r="D141" s="125" t="s">
        <v>75</v>
      </c>
      <c r="E141" s="133" t="s">
        <v>767</v>
      </c>
      <c r="F141" s="133" t="s">
        <v>768</v>
      </c>
      <c r="J141" s="134">
        <f>BK141</f>
        <v>5172</v>
      </c>
      <c r="L141" s="124"/>
      <c r="M141" s="128"/>
      <c r="P141" s="129">
        <f>SUM(P142:P143)</f>
        <v>0</v>
      </c>
      <c r="R141" s="129">
        <f>SUM(R142:R143)</f>
        <v>0</v>
      </c>
      <c r="T141" s="130">
        <f>SUM(T142:T143)</f>
        <v>0</v>
      </c>
      <c r="AR141" s="125" t="s">
        <v>83</v>
      </c>
      <c r="AT141" s="131" t="s">
        <v>75</v>
      </c>
      <c r="AU141" s="131" t="s">
        <v>83</v>
      </c>
      <c r="AY141" s="125" t="s">
        <v>191</v>
      </c>
      <c r="BK141" s="132">
        <f>SUM(BK142:BK143)</f>
        <v>5172</v>
      </c>
    </row>
    <row r="142" spans="2:65" s="1" customFormat="1" ht="19.899999999999999" customHeight="1">
      <c r="B142" s="25"/>
      <c r="C142" s="135" t="s">
        <v>240</v>
      </c>
      <c r="D142" s="135" t="s">
        <v>193</v>
      </c>
      <c r="E142" s="136" t="s">
        <v>952</v>
      </c>
      <c r="F142" s="137" t="s">
        <v>953</v>
      </c>
      <c r="G142" s="138" t="s">
        <v>778</v>
      </c>
      <c r="H142" s="139">
        <v>1</v>
      </c>
      <c r="I142" s="139">
        <v>3800</v>
      </c>
      <c r="J142" s="139">
        <f>ROUND(I142*H142,3)</f>
        <v>3800</v>
      </c>
      <c r="K142" s="140"/>
      <c r="L142" s="25"/>
      <c r="M142" s="141" t="s">
        <v>1</v>
      </c>
      <c r="N142" s="142" t="s">
        <v>42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>IF(N142="základná",J142,0)</f>
        <v>0</v>
      </c>
      <c r="BF142" s="146">
        <f>IF(N142="znížená",J142,0)</f>
        <v>3800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89</v>
      </c>
      <c r="BK142" s="147">
        <f>ROUND(I142*H142,3)</f>
        <v>3800</v>
      </c>
      <c r="BL142" s="13" t="s">
        <v>197</v>
      </c>
      <c r="BM142" s="145" t="s">
        <v>954</v>
      </c>
    </row>
    <row r="143" spans="2:65" s="1" customFormat="1" ht="14.45" customHeight="1">
      <c r="B143" s="25"/>
      <c r="C143" s="135" t="s">
        <v>244</v>
      </c>
      <c r="D143" s="135" t="s">
        <v>193</v>
      </c>
      <c r="E143" s="136" t="s">
        <v>769</v>
      </c>
      <c r="F143" s="137" t="s">
        <v>770</v>
      </c>
      <c r="G143" s="138" t="s">
        <v>771</v>
      </c>
      <c r="H143" s="139">
        <v>1</v>
      </c>
      <c r="I143" s="139">
        <v>1372</v>
      </c>
      <c r="J143" s="139">
        <f>ROUND(I143*H143,3)</f>
        <v>1372</v>
      </c>
      <c r="K143" s="140"/>
      <c r="L143" s="25"/>
      <c r="M143" s="157" t="s">
        <v>1</v>
      </c>
      <c r="N143" s="158" t="s">
        <v>42</v>
      </c>
      <c r="O143" s="159">
        <v>0</v>
      </c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>IF(N143="základná",J143,0)</f>
        <v>0</v>
      </c>
      <c r="BF143" s="146">
        <f>IF(N143="znížená",J143,0)</f>
        <v>1372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89</v>
      </c>
      <c r="BK143" s="147">
        <f>ROUND(I143*H143,3)</f>
        <v>1372</v>
      </c>
      <c r="BL143" s="13" t="s">
        <v>197</v>
      </c>
      <c r="BM143" s="145" t="s">
        <v>955</v>
      </c>
    </row>
    <row r="144" spans="2:65" s="1" customFormat="1" ht="6.95" customHeight="1"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25"/>
    </row>
  </sheetData>
  <sheetProtection algorithmName="SHA-512" hashValue="4GzEIlbn5kk2w2RRyq5X2uniVtf6ImvdxIKLuURkBHNcwNCuOnZkM02GonGdNluVxDJM8vtEEZ9HhKLa7wqCCA==" saltValue="Cl/gluRHecTg6Sb4qRd57AXAZcw5o3To6gEJbr8V6XOgfTvCitTWk9uZMvCNzHciZjvYExxnc8NrgX6G+8A/5Q==" spinCount="100000" sheet="1" objects="1" scenarios="1" formatColumns="0" formatRows="0" autoFilter="0"/>
  <autoFilter ref="C126:K143" xr:uid="{00000000-0009-0000-0000-00000C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BM172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131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820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956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ROUND(J128, 2)</f>
        <v>80030.81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ROUND((SUM(BE128:BE171)),  2)</f>
        <v>0</v>
      </c>
      <c r="G35" s="93"/>
      <c r="H35" s="93"/>
      <c r="I35" s="94">
        <v>0.2</v>
      </c>
      <c r="J35" s="92">
        <f>ROUND(((SUM(BE128:BE171))*I35),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ROUND((SUM(BF128:BF171)),  2)</f>
        <v>80030.81</v>
      </c>
      <c r="I36" s="95">
        <v>0.2</v>
      </c>
      <c r="J36" s="80">
        <f>ROUND(((SUM(BF128:BF171))*I36),  2)</f>
        <v>16006.16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ROUND((SUM(BG128:BG171)),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ROUND((SUM(BH128:BH171)),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ROUND((SUM(BI128:BI171)),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96036.97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820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1371-3-2 - Oporná stena a servisná rampa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J128</f>
        <v>80030.809000000008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J129</f>
        <v>76110.885000000009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J130</f>
        <v>9698.3490000000002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J139</f>
        <v>9244.0650000000005</v>
      </c>
      <c r="L101" s="111"/>
    </row>
    <row r="102" spans="2:47" s="9" customFormat="1" ht="19.899999999999999" customHeight="1">
      <c r="B102" s="111"/>
      <c r="D102" s="112" t="s">
        <v>165</v>
      </c>
      <c r="E102" s="113"/>
      <c r="F102" s="113"/>
      <c r="G102" s="113"/>
      <c r="H102" s="113"/>
      <c r="I102" s="113"/>
      <c r="J102" s="114">
        <f>J148</f>
        <v>40613.422999999995</v>
      </c>
      <c r="L102" s="111"/>
    </row>
    <row r="103" spans="2:47" s="9" customFormat="1" ht="19.899999999999999" customHeight="1">
      <c r="B103" s="111"/>
      <c r="D103" s="112" t="s">
        <v>166</v>
      </c>
      <c r="E103" s="113"/>
      <c r="F103" s="113"/>
      <c r="G103" s="113"/>
      <c r="H103" s="113"/>
      <c r="I103" s="113"/>
      <c r="J103" s="114">
        <f>J153</f>
        <v>2706.8130000000001</v>
      </c>
      <c r="L103" s="111"/>
    </row>
    <row r="104" spans="2:47" s="9" customFormat="1" ht="19.899999999999999" customHeight="1">
      <c r="B104" s="111"/>
      <c r="D104" s="112" t="s">
        <v>169</v>
      </c>
      <c r="E104" s="113"/>
      <c r="F104" s="113"/>
      <c r="G104" s="113"/>
      <c r="H104" s="113"/>
      <c r="I104" s="113"/>
      <c r="J104" s="114">
        <f>J155</f>
        <v>13848.235000000001</v>
      </c>
      <c r="L104" s="111"/>
    </row>
    <row r="105" spans="2:47" s="8" customFormat="1" ht="24.95" customHeight="1">
      <c r="B105" s="107"/>
      <c r="D105" s="108" t="s">
        <v>170</v>
      </c>
      <c r="E105" s="109"/>
      <c r="F105" s="109"/>
      <c r="G105" s="109"/>
      <c r="H105" s="109"/>
      <c r="I105" s="109"/>
      <c r="J105" s="110">
        <f>J157</f>
        <v>3919.9239999999991</v>
      </c>
      <c r="L105" s="107"/>
    </row>
    <row r="106" spans="2:47" s="9" customFormat="1" ht="19.899999999999999" customHeight="1">
      <c r="B106" s="111"/>
      <c r="D106" s="112" t="s">
        <v>171</v>
      </c>
      <c r="E106" s="113"/>
      <c r="F106" s="113"/>
      <c r="G106" s="113"/>
      <c r="H106" s="113"/>
      <c r="I106" s="113"/>
      <c r="J106" s="114">
        <f>J158</f>
        <v>3919.9239999999991</v>
      </c>
      <c r="L106" s="111"/>
    </row>
    <row r="107" spans="2:47" s="1" customFormat="1" ht="21.75" customHeight="1">
      <c r="B107" s="25"/>
      <c r="L107" s="25"/>
    </row>
    <row r="108" spans="2:47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12" spans="2:47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5"/>
    </row>
    <row r="113" spans="2:63" s="1" customFormat="1" ht="24.95" customHeight="1">
      <c r="B113" s="25"/>
      <c r="C113" s="17" t="s">
        <v>177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12</v>
      </c>
      <c r="L115" s="25"/>
    </row>
    <row r="116" spans="2:63" s="1" customFormat="1" ht="14.45" customHeight="1">
      <c r="B116" s="25"/>
      <c r="E116" s="204" t="str">
        <f>E7</f>
        <v>Rekonštrukcia  farmy ošípaných Malá Belá - Zmena č.1</v>
      </c>
      <c r="F116" s="205"/>
      <c r="G116" s="205"/>
      <c r="H116" s="205"/>
      <c r="L116" s="25"/>
    </row>
    <row r="117" spans="2:63" ht="12" customHeight="1">
      <c r="B117" s="16"/>
      <c r="C117" s="22" t="s">
        <v>153</v>
      </c>
      <c r="L117" s="16"/>
    </row>
    <row r="118" spans="2:63" s="1" customFormat="1" ht="14.45" customHeight="1">
      <c r="B118" s="25"/>
      <c r="E118" s="204" t="s">
        <v>820</v>
      </c>
      <c r="F118" s="203"/>
      <c r="G118" s="203"/>
      <c r="H118" s="203"/>
      <c r="L118" s="25"/>
    </row>
    <row r="119" spans="2:63" s="1" customFormat="1" ht="12" customHeight="1">
      <c r="B119" s="25"/>
      <c r="C119" s="22" t="s">
        <v>155</v>
      </c>
      <c r="L119" s="25"/>
    </row>
    <row r="120" spans="2:63" s="1" customFormat="1" ht="15.6" customHeight="1">
      <c r="B120" s="25"/>
      <c r="E120" s="171" t="str">
        <f>E11</f>
        <v>1371-3-2 - Oporná stena a servisná rampa</v>
      </c>
      <c r="F120" s="203"/>
      <c r="G120" s="203"/>
      <c r="H120" s="203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16</v>
      </c>
      <c r="F122" s="20" t="str">
        <f>F14</f>
        <v>Malá Belá,k.ú.Okoč, p.č.2781/1,2785/1,2787/1</v>
      </c>
      <c r="I122" s="22" t="s">
        <v>18</v>
      </c>
      <c r="J122" s="47" t="str">
        <f>IF(J14="","",J14)</f>
        <v>22. 3. 2022</v>
      </c>
      <c r="L122" s="25"/>
    </row>
    <row r="123" spans="2:63" s="1" customFormat="1" ht="6.95" customHeight="1">
      <c r="B123" s="25"/>
      <c r="L123" s="25"/>
    </row>
    <row r="124" spans="2:63" s="1" customFormat="1" ht="26.45" customHeight="1">
      <c r="B124" s="25"/>
      <c r="C124" s="22" t="s">
        <v>20</v>
      </c>
      <c r="F124" s="20" t="str">
        <f>E17</f>
        <v>Poľnohospodárske družstvo Kútniky, Kútniky č.640</v>
      </c>
      <c r="I124" s="22" t="s">
        <v>28</v>
      </c>
      <c r="J124" s="23" t="str">
        <f>E23</f>
        <v>BUING  s.r.o. , Veľký Meder, Tichá 5</v>
      </c>
      <c r="L124" s="25"/>
    </row>
    <row r="125" spans="2:63" s="1" customFormat="1" ht="15.6" customHeight="1">
      <c r="B125" s="25"/>
      <c r="C125" s="22" t="s">
        <v>26</v>
      </c>
      <c r="F125" s="20" t="str">
        <f>IF(E20="","",E20)</f>
        <v xml:space="preserve"> </v>
      </c>
      <c r="I125" s="22" t="s">
        <v>34</v>
      </c>
      <c r="J125" s="23" t="str">
        <f>E26</f>
        <v xml:space="preserve"> 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15"/>
      <c r="C127" s="116" t="s">
        <v>178</v>
      </c>
      <c r="D127" s="117" t="s">
        <v>61</v>
      </c>
      <c r="E127" s="117" t="s">
        <v>57</v>
      </c>
      <c r="F127" s="117" t="s">
        <v>58</v>
      </c>
      <c r="G127" s="117" t="s">
        <v>179</v>
      </c>
      <c r="H127" s="117" t="s">
        <v>180</v>
      </c>
      <c r="I127" s="117" t="s">
        <v>181</v>
      </c>
      <c r="J127" s="118" t="s">
        <v>159</v>
      </c>
      <c r="K127" s="119" t="s">
        <v>182</v>
      </c>
      <c r="L127" s="115"/>
      <c r="M127" s="53" t="s">
        <v>1</v>
      </c>
      <c r="N127" s="54" t="s">
        <v>40</v>
      </c>
      <c r="O127" s="54" t="s">
        <v>183</v>
      </c>
      <c r="P127" s="54" t="s">
        <v>184</v>
      </c>
      <c r="Q127" s="54" t="s">
        <v>185</v>
      </c>
      <c r="R127" s="54" t="s">
        <v>186</v>
      </c>
      <c r="S127" s="54" t="s">
        <v>187</v>
      </c>
      <c r="T127" s="55" t="s">
        <v>188</v>
      </c>
    </row>
    <row r="128" spans="2:63" s="1" customFormat="1" ht="22.9" customHeight="1">
      <c r="B128" s="25"/>
      <c r="C128" s="58" t="s">
        <v>160</v>
      </c>
      <c r="J128" s="120">
        <f>BK128</f>
        <v>80030.809000000008</v>
      </c>
      <c r="L128" s="25"/>
      <c r="M128" s="56"/>
      <c r="N128" s="48"/>
      <c r="O128" s="48"/>
      <c r="P128" s="121">
        <f>P129+P157</f>
        <v>1770.5268002100001</v>
      </c>
      <c r="Q128" s="48"/>
      <c r="R128" s="121">
        <f>R129+R157</f>
        <v>669.34611797000002</v>
      </c>
      <c r="S128" s="48"/>
      <c r="T128" s="122">
        <f>T129+T157</f>
        <v>0</v>
      </c>
      <c r="AT128" s="13" t="s">
        <v>75</v>
      </c>
      <c r="AU128" s="13" t="s">
        <v>161</v>
      </c>
      <c r="BK128" s="123">
        <f>BK129+BK157</f>
        <v>80030.809000000008</v>
      </c>
    </row>
    <row r="129" spans="2:65" s="11" customFormat="1" ht="25.9" customHeight="1">
      <c r="B129" s="124"/>
      <c r="D129" s="125" t="s">
        <v>75</v>
      </c>
      <c r="E129" s="126" t="s">
        <v>189</v>
      </c>
      <c r="F129" s="126" t="s">
        <v>190</v>
      </c>
      <c r="J129" s="127">
        <f>BK129</f>
        <v>76110.885000000009</v>
      </c>
      <c r="L129" s="124"/>
      <c r="M129" s="128"/>
      <c r="P129" s="129">
        <f>P130+P139+P148+P153+P155</f>
        <v>1691.02116733</v>
      </c>
      <c r="R129" s="129">
        <f>R130+R139+R148+R153+R155</f>
        <v>668.80258187000004</v>
      </c>
      <c r="T129" s="130">
        <f>T130+T139+T148+T153+T155</f>
        <v>0</v>
      </c>
      <c r="AR129" s="125" t="s">
        <v>83</v>
      </c>
      <c r="AT129" s="131" t="s">
        <v>75</v>
      </c>
      <c r="AU129" s="131" t="s">
        <v>76</v>
      </c>
      <c r="AY129" s="125" t="s">
        <v>191</v>
      </c>
      <c r="BK129" s="132">
        <f>BK130+BK139+BK148+BK153+BK155</f>
        <v>76110.885000000009</v>
      </c>
    </row>
    <row r="130" spans="2:65" s="11" customFormat="1" ht="22.9" customHeight="1">
      <c r="B130" s="124"/>
      <c r="D130" s="125" t="s">
        <v>75</v>
      </c>
      <c r="E130" s="133" t="s">
        <v>83</v>
      </c>
      <c r="F130" s="133" t="s">
        <v>192</v>
      </c>
      <c r="J130" s="134">
        <f>BK130</f>
        <v>9698.3490000000002</v>
      </c>
      <c r="L130" s="124"/>
      <c r="M130" s="128"/>
      <c r="P130" s="129">
        <f>SUM(P131:P138)</f>
        <v>312.89815500000009</v>
      </c>
      <c r="R130" s="129">
        <f>SUM(R131:R138)</f>
        <v>273.59500000000003</v>
      </c>
      <c r="T130" s="130">
        <f>SUM(T131:T138)</f>
        <v>0</v>
      </c>
      <c r="AR130" s="125" t="s">
        <v>83</v>
      </c>
      <c r="AT130" s="131" t="s">
        <v>75</v>
      </c>
      <c r="AU130" s="131" t="s">
        <v>83</v>
      </c>
      <c r="AY130" s="125" t="s">
        <v>191</v>
      </c>
      <c r="BK130" s="132">
        <f>SUM(BK131:BK138)</f>
        <v>9698.3490000000002</v>
      </c>
    </row>
    <row r="131" spans="2:65" s="1" customFormat="1" ht="19.899999999999999" customHeight="1">
      <c r="B131" s="25"/>
      <c r="C131" s="135" t="s">
        <v>83</v>
      </c>
      <c r="D131" s="135" t="s">
        <v>193</v>
      </c>
      <c r="E131" s="136" t="s">
        <v>957</v>
      </c>
      <c r="F131" s="137" t="s">
        <v>958</v>
      </c>
      <c r="G131" s="138" t="s">
        <v>196</v>
      </c>
      <c r="H131" s="139">
        <v>176.76300000000001</v>
      </c>
      <c r="I131" s="139">
        <v>17.042000000000002</v>
      </c>
      <c r="J131" s="139">
        <f t="shared" ref="J131:J138" si="0">ROUND(I131*H131,3)</f>
        <v>3012.395</v>
      </c>
      <c r="K131" s="140"/>
      <c r="L131" s="25"/>
      <c r="M131" s="141" t="s">
        <v>1</v>
      </c>
      <c r="N131" s="142" t="s">
        <v>42</v>
      </c>
      <c r="O131" s="143">
        <v>1.3009999999999999</v>
      </c>
      <c r="P131" s="143">
        <f t="shared" ref="P131:P138" si="1">O131*H131</f>
        <v>229.96866299999999</v>
      </c>
      <c r="Q131" s="143">
        <v>0</v>
      </c>
      <c r="R131" s="143">
        <f t="shared" ref="R131:R138" si="2">Q131*H131</f>
        <v>0</v>
      </c>
      <c r="S131" s="143">
        <v>0</v>
      </c>
      <c r="T131" s="144">
        <f t="shared" ref="T131:T138" si="3">S131*H131</f>
        <v>0</v>
      </c>
      <c r="AR131" s="145" t="s">
        <v>197</v>
      </c>
      <c r="AT131" s="145" t="s">
        <v>193</v>
      </c>
      <c r="AU131" s="145" t="s">
        <v>89</v>
      </c>
      <c r="AY131" s="13" t="s">
        <v>191</v>
      </c>
      <c r="BE131" s="146">
        <f t="shared" ref="BE131:BE138" si="4">IF(N131="základná",J131,0)</f>
        <v>0</v>
      </c>
      <c r="BF131" s="146">
        <f t="shared" ref="BF131:BF138" si="5">IF(N131="znížená",J131,0)</f>
        <v>3012.395</v>
      </c>
      <c r="BG131" s="146">
        <f t="shared" ref="BG131:BG138" si="6">IF(N131="zákl. prenesená",J131,0)</f>
        <v>0</v>
      </c>
      <c r="BH131" s="146">
        <f t="shared" ref="BH131:BH138" si="7">IF(N131="zníž. prenesená",J131,0)</f>
        <v>0</v>
      </c>
      <c r="BI131" s="146">
        <f t="shared" ref="BI131:BI138" si="8">IF(N131="nulová",J131,0)</f>
        <v>0</v>
      </c>
      <c r="BJ131" s="13" t="s">
        <v>89</v>
      </c>
      <c r="BK131" s="147">
        <f t="shared" ref="BK131:BK138" si="9">ROUND(I131*H131,3)</f>
        <v>3012.395</v>
      </c>
      <c r="BL131" s="13" t="s">
        <v>197</v>
      </c>
      <c r="BM131" s="145" t="s">
        <v>959</v>
      </c>
    </row>
    <row r="132" spans="2:65" s="1" customFormat="1" ht="34.9" customHeight="1">
      <c r="B132" s="25"/>
      <c r="C132" s="135" t="s">
        <v>89</v>
      </c>
      <c r="D132" s="135" t="s">
        <v>193</v>
      </c>
      <c r="E132" s="136" t="s">
        <v>960</v>
      </c>
      <c r="F132" s="137" t="s">
        <v>961</v>
      </c>
      <c r="G132" s="138" t="s">
        <v>196</v>
      </c>
      <c r="H132" s="139">
        <v>53.029000000000003</v>
      </c>
      <c r="I132" s="139">
        <v>9.0280000000000005</v>
      </c>
      <c r="J132" s="139">
        <f t="shared" si="0"/>
        <v>478.74599999999998</v>
      </c>
      <c r="K132" s="140"/>
      <c r="L132" s="25"/>
      <c r="M132" s="141" t="s">
        <v>1</v>
      </c>
      <c r="N132" s="142" t="s">
        <v>42</v>
      </c>
      <c r="O132" s="143">
        <v>0.61299999999999999</v>
      </c>
      <c r="P132" s="143">
        <f t="shared" si="1"/>
        <v>32.506777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197</v>
      </c>
      <c r="AT132" s="145" t="s">
        <v>193</v>
      </c>
      <c r="AU132" s="145" t="s">
        <v>89</v>
      </c>
      <c r="AY132" s="13" t="s">
        <v>191</v>
      </c>
      <c r="BE132" s="146">
        <f t="shared" si="4"/>
        <v>0</v>
      </c>
      <c r="BF132" s="146">
        <f t="shared" si="5"/>
        <v>478.74599999999998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89</v>
      </c>
      <c r="BK132" s="147">
        <f t="shared" si="9"/>
        <v>478.74599999999998</v>
      </c>
      <c r="BL132" s="13" t="s">
        <v>197</v>
      </c>
      <c r="BM132" s="145" t="s">
        <v>962</v>
      </c>
    </row>
    <row r="133" spans="2:65" s="1" customFormat="1" ht="30" customHeight="1">
      <c r="B133" s="25"/>
      <c r="C133" s="135" t="s">
        <v>125</v>
      </c>
      <c r="D133" s="135" t="s">
        <v>193</v>
      </c>
      <c r="E133" s="136" t="s">
        <v>831</v>
      </c>
      <c r="F133" s="137" t="s">
        <v>832</v>
      </c>
      <c r="G133" s="138" t="s">
        <v>196</v>
      </c>
      <c r="H133" s="139">
        <v>168.60900000000001</v>
      </c>
      <c r="I133" s="139">
        <v>3.927</v>
      </c>
      <c r="J133" s="139">
        <f t="shared" si="0"/>
        <v>662.12800000000004</v>
      </c>
      <c r="K133" s="140"/>
      <c r="L133" s="25"/>
      <c r="M133" s="141" t="s">
        <v>1</v>
      </c>
      <c r="N133" s="142" t="s">
        <v>42</v>
      </c>
      <c r="O133" s="143">
        <v>6.6000000000000003E-2</v>
      </c>
      <c r="P133" s="143">
        <f t="shared" si="1"/>
        <v>11.128194000000001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197</v>
      </c>
      <c r="AT133" s="145" t="s">
        <v>193</v>
      </c>
      <c r="AU133" s="145" t="s">
        <v>89</v>
      </c>
      <c r="AY133" s="13" t="s">
        <v>191</v>
      </c>
      <c r="BE133" s="146">
        <f t="shared" si="4"/>
        <v>0</v>
      </c>
      <c r="BF133" s="146">
        <f t="shared" si="5"/>
        <v>662.12800000000004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89</v>
      </c>
      <c r="BK133" s="147">
        <f t="shared" si="9"/>
        <v>662.12800000000004</v>
      </c>
      <c r="BL133" s="13" t="s">
        <v>197</v>
      </c>
      <c r="BM133" s="145" t="s">
        <v>963</v>
      </c>
    </row>
    <row r="134" spans="2:65" s="1" customFormat="1" ht="22.15" customHeight="1">
      <c r="B134" s="25"/>
      <c r="C134" s="135" t="s">
        <v>197</v>
      </c>
      <c r="D134" s="135" t="s">
        <v>193</v>
      </c>
      <c r="E134" s="136" t="s">
        <v>834</v>
      </c>
      <c r="F134" s="137" t="s">
        <v>835</v>
      </c>
      <c r="G134" s="138" t="s">
        <v>196</v>
      </c>
      <c r="H134" s="139">
        <v>168.60900000000001</v>
      </c>
      <c r="I134" s="139">
        <v>1.08</v>
      </c>
      <c r="J134" s="139">
        <f t="shared" si="0"/>
        <v>182.09800000000001</v>
      </c>
      <c r="K134" s="140"/>
      <c r="L134" s="25"/>
      <c r="M134" s="141" t="s">
        <v>1</v>
      </c>
      <c r="N134" s="142" t="s">
        <v>42</v>
      </c>
      <c r="O134" s="143">
        <v>5.3999999999999999E-2</v>
      </c>
      <c r="P134" s="143">
        <f t="shared" si="1"/>
        <v>9.1048860000000005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 t="shared" si="4"/>
        <v>0</v>
      </c>
      <c r="BF134" s="146">
        <f t="shared" si="5"/>
        <v>182.09800000000001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89</v>
      </c>
      <c r="BK134" s="147">
        <f t="shared" si="9"/>
        <v>182.09800000000001</v>
      </c>
      <c r="BL134" s="13" t="s">
        <v>197</v>
      </c>
      <c r="BM134" s="145" t="s">
        <v>964</v>
      </c>
    </row>
    <row r="135" spans="2:65" s="1" customFormat="1" ht="30" customHeight="1">
      <c r="B135" s="25"/>
      <c r="C135" s="135" t="s">
        <v>208</v>
      </c>
      <c r="D135" s="135" t="s">
        <v>193</v>
      </c>
      <c r="E135" s="136" t="s">
        <v>965</v>
      </c>
      <c r="F135" s="137" t="s">
        <v>966</v>
      </c>
      <c r="G135" s="138" t="s">
        <v>196</v>
      </c>
      <c r="H135" s="139">
        <v>151.99700000000001</v>
      </c>
      <c r="I135" s="139">
        <v>2.536</v>
      </c>
      <c r="J135" s="139">
        <f t="shared" si="0"/>
        <v>385.464</v>
      </c>
      <c r="K135" s="140"/>
      <c r="L135" s="25"/>
      <c r="M135" s="141" t="s">
        <v>1</v>
      </c>
      <c r="N135" s="142" t="s">
        <v>42</v>
      </c>
      <c r="O135" s="143">
        <v>6.8000000000000005E-2</v>
      </c>
      <c r="P135" s="143">
        <f t="shared" si="1"/>
        <v>10.335796000000002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197</v>
      </c>
      <c r="AT135" s="145" t="s">
        <v>193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385.464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385.464</v>
      </c>
      <c r="BL135" s="13" t="s">
        <v>197</v>
      </c>
      <c r="BM135" s="145" t="s">
        <v>967</v>
      </c>
    </row>
    <row r="136" spans="2:65" s="1" customFormat="1" ht="14.45" customHeight="1">
      <c r="B136" s="25"/>
      <c r="C136" s="148" t="s">
        <v>212</v>
      </c>
      <c r="D136" s="148" t="s">
        <v>225</v>
      </c>
      <c r="E136" s="149" t="s">
        <v>226</v>
      </c>
      <c r="F136" s="150" t="s">
        <v>227</v>
      </c>
      <c r="G136" s="151" t="s">
        <v>228</v>
      </c>
      <c r="H136" s="152">
        <v>273.59500000000003</v>
      </c>
      <c r="I136" s="152">
        <v>16.815000000000001</v>
      </c>
      <c r="J136" s="152">
        <f t="shared" si="0"/>
        <v>4600.5</v>
      </c>
      <c r="K136" s="153"/>
      <c r="L136" s="154"/>
      <c r="M136" s="155" t="s">
        <v>1</v>
      </c>
      <c r="N136" s="156" t="s">
        <v>42</v>
      </c>
      <c r="O136" s="143">
        <v>0</v>
      </c>
      <c r="P136" s="143">
        <f t="shared" si="1"/>
        <v>0</v>
      </c>
      <c r="Q136" s="143">
        <v>1</v>
      </c>
      <c r="R136" s="143">
        <f t="shared" si="2"/>
        <v>273.59500000000003</v>
      </c>
      <c r="S136" s="143">
        <v>0</v>
      </c>
      <c r="T136" s="144">
        <f t="shared" si="3"/>
        <v>0</v>
      </c>
      <c r="AR136" s="145" t="s">
        <v>220</v>
      </c>
      <c r="AT136" s="145" t="s">
        <v>225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4600.5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4600.5</v>
      </c>
      <c r="BL136" s="13" t="s">
        <v>197</v>
      </c>
      <c r="BM136" s="145" t="s">
        <v>968</v>
      </c>
    </row>
    <row r="137" spans="2:65" s="1" customFormat="1" ht="19.899999999999999" customHeight="1">
      <c r="B137" s="25"/>
      <c r="C137" s="135" t="s">
        <v>216</v>
      </c>
      <c r="D137" s="135" t="s">
        <v>193</v>
      </c>
      <c r="E137" s="136" t="s">
        <v>837</v>
      </c>
      <c r="F137" s="137" t="s">
        <v>838</v>
      </c>
      <c r="G137" s="138" t="s">
        <v>196</v>
      </c>
      <c r="H137" s="139">
        <v>168.60900000000001</v>
      </c>
      <c r="I137" s="139">
        <v>0.59799999999999998</v>
      </c>
      <c r="J137" s="139">
        <f t="shared" si="0"/>
        <v>100.828</v>
      </c>
      <c r="K137" s="140"/>
      <c r="L137" s="25"/>
      <c r="M137" s="141" t="s">
        <v>1</v>
      </c>
      <c r="N137" s="142" t="s">
        <v>42</v>
      </c>
      <c r="O137" s="143">
        <v>7.0000000000000001E-3</v>
      </c>
      <c r="P137" s="143">
        <f t="shared" si="1"/>
        <v>1.1802630000000001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100.828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100.828</v>
      </c>
      <c r="BL137" s="13" t="s">
        <v>197</v>
      </c>
      <c r="BM137" s="145" t="s">
        <v>969</v>
      </c>
    </row>
    <row r="138" spans="2:65" s="1" customFormat="1" ht="30" customHeight="1">
      <c r="B138" s="25"/>
      <c r="C138" s="135" t="s">
        <v>220</v>
      </c>
      <c r="D138" s="135" t="s">
        <v>193</v>
      </c>
      <c r="E138" s="136" t="s">
        <v>840</v>
      </c>
      <c r="F138" s="137" t="s">
        <v>841</v>
      </c>
      <c r="G138" s="138" t="s">
        <v>196</v>
      </c>
      <c r="H138" s="139">
        <v>81.543999999999997</v>
      </c>
      <c r="I138" s="139">
        <v>3.387</v>
      </c>
      <c r="J138" s="139">
        <f t="shared" si="0"/>
        <v>276.19</v>
      </c>
      <c r="K138" s="140"/>
      <c r="L138" s="25"/>
      <c r="M138" s="141" t="s">
        <v>1</v>
      </c>
      <c r="N138" s="142" t="s">
        <v>42</v>
      </c>
      <c r="O138" s="143">
        <v>0.22900000000000001</v>
      </c>
      <c r="P138" s="143">
        <f t="shared" si="1"/>
        <v>18.673576000000001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276.19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276.19</v>
      </c>
      <c r="BL138" s="13" t="s">
        <v>197</v>
      </c>
      <c r="BM138" s="145" t="s">
        <v>970</v>
      </c>
    </row>
    <row r="139" spans="2:65" s="11" customFormat="1" ht="22.9" customHeight="1">
      <c r="B139" s="124"/>
      <c r="D139" s="125" t="s">
        <v>75</v>
      </c>
      <c r="E139" s="133" t="s">
        <v>89</v>
      </c>
      <c r="F139" s="133" t="s">
        <v>239</v>
      </c>
      <c r="J139" s="134">
        <f>BK139</f>
        <v>9244.0650000000005</v>
      </c>
      <c r="L139" s="124"/>
      <c r="M139" s="128"/>
      <c r="P139" s="129">
        <f>SUM(P140:P147)</f>
        <v>146.33787364</v>
      </c>
      <c r="R139" s="129">
        <f>SUM(R140:R147)</f>
        <v>154.59819891000001</v>
      </c>
      <c r="T139" s="130">
        <f>SUM(T140:T147)</f>
        <v>0</v>
      </c>
      <c r="AR139" s="125" t="s">
        <v>83</v>
      </c>
      <c r="AT139" s="131" t="s">
        <v>75</v>
      </c>
      <c r="AU139" s="131" t="s">
        <v>83</v>
      </c>
      <c r="AY139" s="125" t="s">
        <v>191</v>
      </c>
      <c r="BK139" s="132">
        <f>SUM(BK140:BK147)</f>
        <v>9244.0650000000005</v>
      </c>
    </row>
    <row r="140" spans="2:65" s="1" customFormat="1" ht="22.15" customHeight="1">
      <c r="B140" s="25"/>
      <c r="C140" s="135" t="s">
        <v>224</v>
      </c>
      <c r="D140" s="135" t="s">
        <v>193</v>
      </c>
      <c r="E140" s="136" t="s">
        <v>849</v>
      </c>
      <c r="F140" s="137" t="s">
        <v>850</v>
      </c>
      <c r="G140" s="138" t="s">
        <v>196</v>
      </c>
      <c r="H140" s="139">
        <v>15.712</v>
      </c>
      <c r="I140" s="139">
        <v>54.793999999999997</v>
      </c>
      <c r="J140" s="139">
        <f t="shared" ref="J140:J147" si="10">ROUND(I140*H140,3)</f>
        <v>860.923</v>
      </c>
      <c r="K140" s="140"/>
      <c r="L140" s="25"/>
      <c r="M140" s="141" t="s">
        <v>1</v>
      </c>
      <c r="N140" s="142" t="s">
        <v>42</v>
      </c>
      <c r="O140" s="143">
        <v>1.1319999999999999</v>
      </c>
      <c r="P140" s="143">
        <f t="shared" ref="P140:P147" si="11">O140*H140</f>
        <v>17.785983999999999</v>
      </c>
      <c r="Q140" s="143">
        <v>2.0699999999999998</v>
      </c>
      <c r="R140" s="143">
        <f t="shared" ref="R140:R147" si="12">Q140*H140</f>
        <v>32.52384</v>
      </c>
      <c r="S140" s="143">
        <v>0</v>
      </c>
      <c r="T140" s="144">
        <f t="shared" ref="T140:T147" si="13">S140*H140</f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ref="BE140:BE147" si="14">IF(N140="základná",J140,0)</f>
        <v>0</v>
      </c>
      <c r="BF140" s="146">
        <f t="shared" ref="BF140:BF147" si="15">IF(N140="znížená",J140,0)</f>
        <v>860.923</v>
      </c>
      <c r="BG140" s="146">
        <f t="shared" ref="BG140:BG147" si="16">IF(N140="zákl. prenesená",J140,0)</f>
        <v>0</v>
      </c>
      <c r="BH140" s="146">
        <f t="shared" ref="BH140:BH147" si="17">IF(N140="zníž. prenesená",J140,0)</f>
        <v>0</v>
      </c>
      <c r="BI140" s="146">
        <f t="shared" ref="BI140:BI147" si="18">IF(N140="nulová",J140,0)</f>
        <v>0</v>
      </c>
      <c r="BJ140" s="13" t="s">
        <v>89</v>
      </c>
      <c r="BK140" s="147">
        <f t="shared" ref="BK140:BK147" si="19">ROUND(I140*H140,3)</f>
        <v>860.923</v>
      </c>
      <c r="BL140" s="13" t="s">
        <v>197</v>
      </c>
      <c r="BM140" s="145" t="s">
        <v>971</v>
      </c>
    </row>
    <row r="141" spans="2:65" s="1" customFormat="1" ht="19.899999999999999" customHeight="1">
      <c r="B141" s="25"/>
      <c r="C141" s="135" t="s">
        <v>230</v>
      </c>
      <c r="D141" s="135" t="s">
        <v>193</v>
      </c>
      <c r="E141" s="136" t="s">
        <v>852</v>
      </c>
      <c r="F141" s="137" t="s">
        <v>853</v>
      </c>
      <c r="G141" s="138" t="s">
        <v>196</v>
      </c>
      <c r="H141" s="139">
        <v>11.784000000000001</v>
      </c>
      <c r="I141" s="139">
        <v>86.974000000000004</v>
      </c>
      <c r="J141" s="139">
        <f t="shared" si="10"/>
        <v>1024.902</v>
      </c>
      <c r="K141" s="140"/>
      <c r="L141" s="25"/>
      <c r="M141" s="141" t="s">
        <v>1</v>
      </c>
      <c r="N141" s="142" t="s">
        <v>42</v>
      </c>
      <c r="O141" s="143">
        <v>0.61799999999999999</v>
      </c>
      <c r="P141" s="143">
        <f t="shared" si="11"/>
        <v>7.2825120000000005</v>
      </c>
      <c r="Q141" s="143">
        <v>2.2910300000000001</v>
      </c>
      <c r="R141" s="143">
        <f t="shared" si="12"/>
        <v>26.997497520000003</v>
      </c>
      <c r="S141" s="143">
        <v>0</v>
      </c>
      <c r="T141" s="144">
        <f t="shared" si="1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14"/>
        <v>0</v>
      </c>
      <c r="BF141" s="146">
        <f t="shared" si="15"/>
        <v>1024.902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3" t="s">
        <v>89</v>
      </c>
      <c r="BK141" s="147">
        <f t="shared" si="19"/>
        <v>1024.902</v>
      </c>
      <c r="BL141" s="13" t="s">
        <v>197</v>
      </c>
      <c r="BM141" s="145" t="s">
        <v>972</v>
      </c>
    </row>
    <row r="142" spans="2:65" s="1" customFormat="1" ht="22.15" customHeight="1">
      <c r="B142" s="25"/>
      <c r="C142" s="135" t="s">
        <v>235</v>
      </c>
      <c r="D142" s="135" t="s">
        <v>193</v>
      </c>
      <c r="E142" s="136" t="s">
        <v>855</v>
      </c>
      <c r="F142" s="137" t="s">
        <v>856</v>
      </c>
      <c r="G142" s="138" t="s">
        <v>196</v>
      </c>
      <c r="H142" s="139">
        <v>31.425000000000001</v>
      </c>
      <c r="I142" s="139">
        <v>122.958</v>
      </c>
      <c r="J142" s="139">
        <f t="shared" si="10"/>
        <v>3863.9549999999999</v>
      </c>
      <c r="K142" s="140"/>
      <c r="L142" s="25"/>
      <c r="M142" s="141" t="s">
        <v>1</v>
      </c>
      <c r="N142" s="142" t="s">
        <v>42</v>
      </c>
      <c r="O142" s="143">
        <v>1.115</v>
      </c>
      <c r="P142" s="143">
        <f t="shared" si="11"/>
        <v>35.038874999999997</v>
      </c>
      <c r="Q142" s="143">
        <v>2.3919100000000002</v>
      </c>
      <c r="R142" s="143">
        <f t="shared" si="12"/>
        <v>75.165771750000005</v>
      </c>
      <c r="S142" s="143">
        <v>0</v>
      </c>
      <c r="T142" s="144">
        <f t="shared" si="1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14"/>
        <v>0</v>
      </c>
      <c r="BF142" s="146">
        <f t="shared" si="15"/>
        <v>3863.9549999999999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3" t="s">
        <v>89</v>
      </c>
      <c r="BK142" s="147">
        <f t="shared" si="19"/>
        <v>3863.9549999999999</v>
      </c>
      <c r="BL142" s="13" t="s">
        <v>197</v>
      </c>
      <c r="BM142" s="145" t="s">
        <v>973</v>
      </c>
    </row>
    <row r="143" spans="2:65" s="1" customFormat="1" ht="22.15" customHeight="1">
      <c r="B143" s="25"/>
      <c r="C143" s="135" t="s">
        <v>240</v>
      </c>
      <c r="D143" s="135" t="s">
        <v>193</v>
      </c>
      <c r="E143" s="136" t="s">
        <v>858</v>
      </c>
      <c r="F143" s="137" t="s">
        <v>859</v>
      </c>
      <c r="G143" s="138" t="s">
        <v>233</v>
      </c>
      <c r="H143" s="139">
        <v>32.265000000000001</v>
      </c>
      <c r="I143" s="139">
        <v>28.227</v>
      </c>
      <c r="J143" s="139">
        <f t="shared" si="10"/>
        <v>910.74400000000003</v>
      </c>
      <c r="K143" s="140"/>
      <c r="L143" s="25"/>
      <c r="M143" s="141" t="s">
        <v>1</v>
      </c>
      <c r="N143" s="142" t="s">
        <v>42</v>
      </c>
      <c r="O143" s="143">
        <v>1.085</v>
      </c>
      <c r="P143" s="143">
        <f t="shared" si="11"/>
        <v>35.007525000000001</v>
      </c>
      <c r="Q143" s="143">
        <v>8.8800000000000007E-3</v>
      </c>
      <c r="R143" s="143">
        <f t="shared" si="12"/>
        <v>0.28651320000000002</v>
      </c>
      <c r="S143" s="143">
        <v>0</v>
      </c>
      <c r="T143" s="144">
        <f t="shared" si="1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14"/>
        <v>0</v>
      </c>
      <c r="BF143" s="146">
        <f t="shared" si="15"/>
        <v>910.74400000000003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3" t="s">
        <v>89</v>
      </c>
      <c r="BK143" s="147">
        <f t="shared" si="19"/>
        <v>910.74400000000003</v>
      </c>
      <c r="BL143" s="13" t="s">
        <v>197</v>
      </c>
      <c r="BM143" s="145" t="s">
        <v>974</v>
      </c>
    </row>
    <row r="144" spans="2:65" s="1" customFormat="1" ht="22.15" customHeight="1">
      <c r="B144" s="25"/>
      <c r="C144" s="135" t="s">
        <v>244</v>
      </c>
      <c r="D144" s="135" t="s">
        <v>193</v>
      </c>
      <c r="E144" s="136" t="s">
        <v>861</v>
      </c>
      <c r="F144" s="137" t="s">
        <v>862</v>
      </c>
      <c r="G144" s="138" t="s">
        <v>233</v>
      </c>
      <c r="H144" s="139">
        <v>32.265000000000001</v>
      </c>
      <c r="I144" s="139">
        <v>4.8259999999999996</v>
      </c>
      <c r="J144" s="139">
        <f t="shared" si="10"/>
        <v>155.71100000000001</v>
      </c>
      <c r="K144" s="140"/>
      <c r="L144" s="25"/>
      <c r="M144" s="141" t="s">
        <v>1</v>
      </c>
      <c r="N144" s="142" t="s">
        <v>42</v>
      </c>
      <c r="O144" s="143">
        <v>0.28199999999999997</v>
      </c>
      <c r="P144" s="143">
        <f t="shared" si="11"/>
        <v>9.0987299999999998</v>
      </c>
      <c r="Q144" s="143">
        <v>0</v>
      </c>
      <c r="R144" s="143">
        <f t="shared" si="12"/>
        <v>0</v>
      </c>
      <c r="S144" s="143">
        <v>0</v>
      </c>
      <c r="T144" s="144">
        <f t="shared" si="1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14"/>
        <v>0</v>
      </c>
      <c r="BF144" s="146">
        <f t="shared" si="15"/>
        <v>155.71100000000001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3" t="s">
        <v>89</v>
      </c>
      <c r="BK144" s="147">
        <f t="shared" si="19"/>
        <v>155.71100000000001</v>
      </c>
      <c r="BL144" s="13" t="s">
        <v>197</v>
      </c>
      <c r="BM144" s="145" t="s">
        <v>975</v>
      </c>
    </row>
    <row r="145" spans="2:65" s="1" customFormat="1" ht="30" customHeight="1">
      <c r="B145" s="25"/>
      <c r="C145" s="135" t="s">
        <v>248</v>
      </c>
      <c r="D145" s="135" t="s">
        <v>193</v>
      </c>
      <c r="E145" s="136" t="s">
        <v>976</v>
      </c>
      <c r="F145" s="137" t="s">
        <v>977</v>
      </c>
      <c r="G145" s="138" t="s">
        <v>196</v>
      </c>
      <c r="H145" s="139">
        <v>9.0739999999999998</v>
      </c>
      <c r="I145" s="139">
        <v>205.72900000000001</v>
      </c>
      <c r="J145" s="139">
        <f t="shared" si="10"/>
        <v>1866.7850000000001</v>
      </c>
      <c r="K145" s="140"/>
      <c r="L145" s="25"/>
      <c r="M145" s="141" t="s">
        <v>1</v>
      </c>
      <c r="N145" s="142" t="s">
        <v>42</v>
      </c>
      <c r="O145" s="143">
        <v>3.2628599999999999</v>
      </c>
      <c r="P145" s="143">
        <f t="shared" si="11"/>
        <v>29.60719164</v>
      </c>
      <c r="Q145" s="143">
        <v>2.15307</v>
      </c>
      <c r="R145" s="143">
        <f t="shared" si="12"/>
        <v>19.536957180000002</v>
      </c>
      <c r="S145" s="143">
        <v>0</v>
      </c>
      <c r="T145" s="144">
        <f t="shared" si="1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14"/>
        <v>0</v>
      </c>
      <c r="BF145" s="146">
        <f t="shared" si="15"/>
        <v>1866.7850000000001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89</v>
      </c>
      <c r="BK145" s="147">
        <f t="shared" si="19"/>
        <v>1866.7850000000001</v>
      </c>
      <c r="BL145" s="13" t="s">
        <v>197</v>
      </c>
      <c r="BM145" s="145" t="s">
        <v>978</v>
      </c>
    </row>
    <row r="146" spans="2:65" s="1" customFormat="1" ht="30" customHeight="1">
      <c r="B146" s="25"/>
      <c r="C146" s="135" t="s">
        <v>252</v>
      </c>
      <c r="D146" s="135" t="s">
        <v>193</v>
      </c>
      <c r="E146" s="136" t="s">
        <v>292</v>
      </c>
      <c r="F146" s="137" t="s">
        <v>293</v>
      </c>
      <c r="G146" s="138" t="s">
        <v>233</v>
      </c>
      <c r="H146" s="139">
        <v>260.77199999999999</v>
      </c>
      <c r="I146" s="139">
        <v>0.80100000000000005</v>
      </c>
      <c r="J146" s="139">
        <f t="shared" si="10"/>
        <v>208.87799999999999</v>
      </c>
      <c r="K146" s="140"/>
      <c r="L146" s="25"/>
      <c r="M146" s="141" t="s">
        <v>1</v>
      </c>
      <c r="N146" s="142" t="s">
        <v>42</v>
      </c>
      <c r="O146" s="143">
        <v>4.8000000000000001E-2</v>
      </c>
      <c r="P146" s="143">
        <f t="shared" si="11"/>
        <v>12.517056</v>
      </c>
      <c r="Q146" s="143">
        <v>3.0000000000000001E-5</v>
      </c>
      <c r="R146" s="143">
        <f t="shared" si="12"/>
        <v>7.8231599999999991E-3</v>
      </c>
      <c r="S146" s="143">
        <v>0</v>
      </c>
      <c r="T146" s="144">
        <f t="shared" si="13"/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si="14"/>
        <v>0</v>
      </c>
      <c r="BF146" s="146">
        <f t="shared" si="15"/>
        <v>208.87799999999999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89</v>
      </c>
      <c r="BK146" s="147">
        <f t="shared" si="19"/>
        <v>208.87799999999999</v>
      </c>
      <c r="BL146" s="13" t="s">
        <v>197</v>
      </c>
      <c r="BM146" s="145" t="s">
        <v>979</v>
      </c>
    </row>
    <row r="147" spans="2:65" s="1" customFormat="1" ht="14.45" customHeight="1">
      <c r="B147" s="25"/>
      <c r="C147" s="148" t="s">
        <v>256</v>
      </c>
      <c r="D147" s="148" t="s">
        <v>225</v>
      </c>
      <c r="E147" s="149" t="s">
        <v>980</v>
      </c>
      <c r="F147" s="150" t="s">
        <v>297</v>
      </c>
      <c r="G147" s="151" t="s">
        <v>233</v>
      </c>
      <c r="H147" s="152">
        <v>265.98700000000002</v>
      </c>
      <c r="I147" s="152">
        <v>1.3240000000000001</v>
      </c>
      <c r="J147" s="152">
        <f t="shared" si="10"/>
        <v>352.16699999999997</v>
      </c>
      <c r="K147" s="153"/>
      <c r="L147" s="154"/>
      <c r="M147" s="155" t="s">
        <v>1</v>
      </c>
      <c r="N147" s="156" t="s">
        <v>42</v>
      </c>
      <c r="O147" s="143">
        <v>0</v>
      </c>
      <c r="P147" s="143">
        <f t="shared" si="11"/>
        <v>0</v>
      </c>
      <c r="Q147" s="143">
        <v>2.9999999999999997E-4</v>
      </c>
      <c r="R147" s="143">
        <f t="shared" si="12"/>
        <v>7.9796099999999995E-2</v>
      </c>
      <c r="S147" s="143">
        <v>0</v>
      </c>
      <c r="T147" s="144">
        <f t="shared" si="13"/>
        <v>0</v>
      </c>
      <c r="AR147" s="145" t="s">
        <v>220</v>
      </c>
      <c r="AT147" s="145" t="s">
        <v>225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352.16699999999997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352.16699999999997</v>
      </c>
      <c r="BL147" s="13" t="s">
        <v>197</v>
      </c>
      <c r="BM147" s="145" t="s">
        <v>981</v>
      </c>
    </row>
    <row r="148" spans="2:65" s="11" customFormat="1" ht="22.9" customHeight="1">
      <c r="B148" s="124"/>
      <c r="D148" s="125" t="s">
        <v>75</v>
      </c>
      <c r="E148" s="133" t="s">
        <v>125</v>
      </c>
      <c r="F148" s="133" t="s">
        <v>299</v>
      </c>
      <c r="J148" s="134">
        <f>BK148</f>
        <v>40613.422999999995</v>
      </c>
      <c r="L148" s="124"/>
      <c r="M148" s="128"/>
      <c r="P148" s="129">
        <f>SUM(P149:P152)</f>
        <v>949.5594686899999</v>
      </c>
      <c r="R148" s="129">
        <f>SUM(R149:R152)</f>
        <v>91.187026960000011</v>
      </c>
      <c r="T148" s="130">
        <f>SUM(T149:T152)</f>
        <v>0</v>
      </c>
      <c r="AR148" s="125" t="s">
        <v>83</v>
      </c>
      <c r="AT148" s="131" t="s">
        <v>75</v>
      </c>
      <c r="AU148" s="131" t="s">
        <v>83</v>
      </c>
      <c r="AY148" s="125" t="s">
        <v>191</v>
      </c>
      <c r="BK148" s="132">
        <f>SUM(BK149:BK152)</f>
        <v>40613.422999999995</v>
      </c>
    </row>
    <row r="149" spans="2:65" s="1" customFormat="1" ht="14.45" customHeight="1">
      <c r="B149" s="25"/>
      <c r="C149" s="135" t="s">
        <v>260</v>
      </c>
      <c r="D149" s="135" t="s">
        <v>193</v>
      </c>
      <c r="E149" s="136" t="s">
        <v>982</v>
      </c>
      <c r="F149" s="137" t="s">
        <v>983</v>
      </c>
      <c r="G149" s="138" t="s">
        <v>196</v>
      </c>
      <c r="H149" s="139">
        <v>33.878</v>
      </c>
      <c r="I149" s="139">
        <v>114.605</v>
      </c>
      <c r="J149" s="139">
        <f>ROUND(I149*H149,3)</f>
        <v>3882.5880000000002</v>
      </c>
      <c r="K149" s="140"/>
      <c r="L149" s="25"/>
      <c r="M149" s="141" t="s">
        <v>1</v>
      </c>
      <c r="N149" s="142" t="s">
        <v>42</v>
      </c>
      <c r="O149" s="143">
        <v>0.63741999999999999</v>
      </c>
      <c r="P149" s="143">
        <f>O149*H149</f>
        <v>21.594514759999999</v>
      </c>
      <c r="Q149" s="143">
        <v>2.3223400000000001</v>
      </c>
      <c r="R149" s="143">
        <f>Q149*H149</f>
        <v>78.676234520000008</v>
      </c>
      <c r="S149" s="143">
        <v>0</v>
      </c>
      <c r="T149" s="144">
        <f>S149*H149</f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>IF(N149="základná",J149,0)</f>
        <v>0</v>
      </c>
      <c r="BF149" s="146">
        <f>IF(N149="znížená",J149,0)</f>
        <v>3882.5880000000002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89</v>
      </c>
      <c r="BK149" s="147">
        <f>ROUND(I149*H149,3)</f>
        <v>3882.5880000000002</v>
      </c>
      <c r="BL149" s="13" t="s">
        <v>197</v>
      </c>
      <c r="BM149" s="145" t="s">
        <v>984</v>
      </c>
    </row>
    <row r="150" spans="2:65" s="1" customFormat="1" ht="22.15" customHeight="1">
      <c r="B150" s="25"/>
      <c r="C150" s="135" t="s">
        <v>264</v>
      </c>
      <c r="D150" s="135" t="s">
        <v>193</v>
      </c>
      <c r="E150" s="136" t="s">
        <v>985</v>
      </c>
      <c r="F150" s="137" t="s">
        <v>986</v>
      </c>
      <c r="G150" s="138" t="s">
        <v>233</v>
      </c>
      <c r="H150" s="139">
        <v>227.53399999999999</v>
      </c>
      <c r="I150" s="139">
        <v>25.446000000000002</v>
      </c>
      <c r="J150" s="139">
        <f>ROUND(I150*H150,3)</f>
        <v>5789.83</v>
      </c>
      <c r="K150" s="140"/>
      <c r="L150" s="25"/>
      <c r="M150" s="141" t="s">
        <v>1</v>
      </c>
      <c r="N150" s="142" t="s">
        <v>42</v>
      </c>
      <c r="O150" s="143">
        <v>0.87526999999999999</v>
      </c>
      <c r="P150" s="143">
        <f>O150*H150</f>
        <v>199.15368418</v>
      </c>
      <c r="Q150" s="143">
        <v>3.0999999999999999E-3</v>
      </c>
      <c r="R150" s="143">
        <f>Q150*H150</f>
        <v>0.70535539999999997</v>
      </c>
      <c r="S150" s="143">
        <v>0</v>
      </c>
      <c r="T150" s="144">
        <f>S150*H150</f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>IF(N150="základná",J150,0)</f>
        <v>0</v>
      </c>
      <c r="BF150" s="146">
        <f>IF(N150="znížená",J150,0)</f>
        <v>5789.83</v>
      </c>
      <c r="BG150" s="146">
        <f>IF(N150="zákl. prenesená",J150,0)</f>
        <v>0</v>
      </c>
      <c r="BH150" s="146">
        <f>IF(N150="zníž. prenesená",J150,0)</f>
        <v>0</v>
      </c>
      <c r="BI150" s="146">
        <f>IF(N150="nulová",J150,0)</f>
        <v>0</v>
      </c>
      <c r="BJ150" s="13" t="s">
        <v>89</v>
      </c>
      <c r="BK150" s="147">
        <f>ROUND(I150*H150,3)</f>
        <v>5789.83</v>
      </c>
      <c r="BL150" s="13" t="s">
        <v>197</v>
      </c>
      <c r="BM150" s="145" t="s">
        <v>987</v>
      </c>
    </row>
    <row r="151" spans="2:65" s="1" customFormat="1" ht="22.15" customHeight="1">
      <c r="B151" s="25"/>
      <c r="C151" s="135" t="s">
        <v>268</v>
      </c>
      <c r="D151" s="135" t="s">
        <v>193</v>
      </c>
      <c r="E151" s="136" t="s">
        <v>988</v>
      </c>
      <c r="F151" s="137" t="s">
        <v>989</v>
      </c>
      <c r="G151" s="138" t="s">
        <v>233</v>
      </c>
      <c r="H151" s="139">
        <v>227.53399999999999</v>
      </c>
      <c r="I151" s="139">
        <v>12.048999999999999</v>
      </c>
      <c r="J151" s="139">
        <f>ROUND(I151*H151,3)</f>
        <v>2741.5569999999998</v>
      </c>
      <c r="K151" s="140"/>
      <c r="L151" s="25"/>
      <c r="M151" s="141" t="s">
        <v>1</v>
      </c>
      <c r="N151" s="142" t="s">
        <v>42</v>
      </c>
      <c r="O151" s="143">
        <v>0.46800000000000003</v>
      </c>
      <c r="P151" s="143">
        <f>O151*H151</f>
        <v>106.485912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>IF(N151="základná",J151,0)</f>
        <v>0</v>
      </c>
      <c r="BF151" s="146">
        <f>IF(N151="znížená",J151,0)</f>
        <v>2741.5569999999998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89</v>
      </c>
      <c r="BK151" s="147">
        <f>ROUND(I151*H151,3)</f>
        <v>2741.5569999999998</v>
      </c>
      <c r="BL151" s="13" t="s">
        <v>197</v>
      </c>
      <c r="BM151" s="145" t="s">
        <v>990</v>
      </c>
    </row>
    <row r="152" spans="2:65" s="1" customFormat="1" ht="22.15" customHeight="1">
      <c r="B152" s="25"/>
      <c r="C152" s="135" t="s">
        <v>7</v>
      </c>
      <c r="D152" s="135" t="s">
        <v>193</v>
      </c>
      <c r="E152" s="136" t="s">
        <v>991</v>
      </c>
      <c r="F152" s="137" t="s">
        <v>992</v>
      </c>
      <c r="G152" s="138" t="s">
        <v>228</v>
      </c>
      <c r="H152" s="139">
        <v>11.659000000000001</v>
      </c>
      <c r="I152" s="139">
        <v>2418.6849999999999</v>
      </c>
      <c r="J152" s="139">
        <f>ROUND(I152*H152,3)</f>
        <v>28199.448</v>
      </c>
      <c r="K152" s="140"/>
      <c r="L152" s="25"/>
      <c r="M152" s="141" t="s">
        <v>1</v>
      </c>
      <c r="N152" s="142" t="s">
        <v>42</v>
      </c>
      <c r="O152" s="143">
        <v>53.377249999999997</v>
      </c>
      <c r="P152" s="143">
        <f>O152*H152</f>
        <v>622.32535774999997</v>
      </c>
      <c r="Q152" s="143">
        <v>1.0125599999999999</v>
      </c>
      <c r="R152" s="143">
        <f>Q152*H152</f>
        <v>11.805437039999999</v>
      </c>
      <c r="S152" s="143">
        <v>0</v>
      </c>
      <c r="T152" s="144">
        <f>S152*H152</f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>IF(N152="základná",J152,0)</f>
        <v>0</v>
      </c>
      <c r="BF152" s="146">
        <f>IF(N152="znížená",J152,0)</f>
        <v>28199.448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89</v>
      </c>
      <c r="BK152" s="147">
        <f>ROUND(I152*H152,3)</f>
        <v>28199.448</v>
      </c>
      <c r="BL152" s="13" t="s">
        <v>197</v>
      </c>
      <c r="BM152" s="145" t="s">
        <v>993</v>
      </c>
    </row>
    <row r="153" spans="2:65" s="11" customFormat="1" ht="22.9" customHeight="1">
      <c r="B153" s="124"/>
      <c r="D153" s="125" t="s">
        <v>75</v>
      </c>
      <c r="E153" s="133" t="s">
        <v>208</v>
      </c>
      <c r="F153" s="133" t="s">
        <v>316</v>
      </c>
      <c r="J153" s="134">
        <f>BK153</f>
        <v>2706.8130000000001</v>
      </c>
      <c r="L153" s="124"/>
      <c r="M153" s="128"/>
      <c r="P153" s="129">
        <f>P154</f>
        <v>10.691651999999999</v>
      </c>
      <c r="R153" s="129">
        <f>R154</f>
        <v>149.42235599999998</v>
      </c>
      <c r="T153" s="130">
        <f>T154</f>
        <v>0</v>
      </c>
      <c r="AR153" s="125" t="s">
        <v>83</v>
      </c>
      <c r="AT153" s="131" t="s">
        <v>75</v>
      </c>
      <c r="AU153" s="131" t="s">
        <v>83</v>
      </c>
      <c r="AY153" s="125" t="s">
        <v>191</v>
      </c>
      <c r="BK153" s="132">
        <f>BK154</f>
        <v>2706.8130000000001</v>
      </c>
    </row>
    <row r="154" spans="2:65" s="1" customFormat="1" ht="30" customHeight="1">
      <c r="B154" s="25"/>
      <c r="C154" s="135" t="s">
        <v>275</v>
      </c>
      <c r="D154" s="135" t="s">
        <v>193</v>
      </c>
      <c r="E154" s="136" t="s">
        <v>994</v>
      </c>
      <c r="F154" s="137" t="s">
        <v>995</v>
      </c>
      <c r="G154" s="138" t="s">
        <v>233</v>
      </c>
      <c r="H154" s="139">
        <v>260.77199999999999</v>
      </c>
      <c r="I154" s="139">
        <v>10.38</v>
      </c>
      <c r="J154" s="139">
        <f>ROUND(I154*H154,3)</f>
        <v>2706.8130000000001</v>
      </c>
      <c r="K154" s="140"/>
      <c r="L154" s="25"/>
      <c r="M154" s="141" t="s">
        <v>1</v>
      </c>
      <c r="N154" s="142" t="s">
        <v>42</v>
      </c>
      <c r="O154" s="143">
        <v>4.1000000000000002E-2</v>
      </c>
      <c r="P154" s="143">
        <f>O154*H154</f>
        <v>10.691651999999999</v>
      </c>
      <c r="Q154" s="143">
        <v>0.57299999999999995</v>
      </c>
      <c r="R154" s="143">
        <f>Q154*H154</f>
        <v>149.42235599999998</v>
      </c>
      <c r="S154" s="143">
        <v>0</v>
      </c>
      <c r="T154" s="144">
        <f>S154*H154</f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>IF(N154="základná",J154,0)</f>
        <v>0</v>
      </c>
      <c r="BF154" s="146">
        <f>IF(N154="znížená",J154,0)</f>
        <v>2706.8130000000001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89</v>
      </c>
      <c r="BK154" s="147">
        <f>ROUND(I154*H154,3)</f>
        <v>2706.8130000000001</v>
      </c>
      <c r="BL154" s="13" t="s">
        <v>197</v>
      </c>
      <c r="BM154" s="145" t="s">
        <v>996</v>
      </c>
    </row>
    <row r="155" spans="2:65" s="11" customFormat="1" ht="22.9" customHeight="1">
      <c r="B155" s="124"/>
      <c r="D155" s="125" t="s">
        <v>75</v>
      </c>
      <c r="E155" s="133" t="s">
        <v>387</v>
      </c>
      <c r="F155" s="133" t="s">
        <v>388</v>
      </c>
      <c r="J155" s="134">
        <f>BK155</f>
        <v>13848.235000000001</v>
      </c>
      <c r="L155" s="124"/>
      <c r="M155" s="128"/>
      <c r="P155" s="129">
        <f>P156</f>
        <v>271.534018</v>
      </c>
      <c r="R155" s="129">
        <f>R156</f>
        <v>0</v>
      </c>
      <c r="T155" s="130">
        <f>T156</f>
        <v>0</v>
      </c>
      <c r="AR155" s="125" t="s">
        <v>83</v>
      </c>
      <c r="AT155" s="131" t="s">
        <v>75</v>
      </c>
      <c r="AU155" s="131" t="s">
        <v>83</v>
      </c>
      <c r="AY155" s="125" t="s">
        <v>191</v>
      </c>
      <c r="BK155" s="132">
        <f>BK156</f>
        <v>13848.235000000001</v>
      </c>
    </row>
    <row r="156" spans="2:65" s="1" customFormat="1" ht="22.15" customHeight="1">
      <c r="B156" s="25"/>
      <c r="C156" s="135" t="s">
        <v>279</v>
      </c>
      <c r="D156" s="135" t="s">
        <v>193</v>
      </c>
      <c r="E156" s="136" t="s">
        <v>880</v>
      </c>
      <c r="F156" s="137" t="s">
        <v>881</v>
      </c>
      <c r="G156" s="138" t="s">
        <v>228</v>
      </c>
      <c r="H156" s="139">
        <v>668.803</v>
      </c>
      <c r="I156" s="139">
        <v>20.706</v>
      </c>
      <c r="J156" s="139">
        <f>ROUND(I156*H156,3)</f>
        <v>13848.235000000001</v>
      </c>
      <c r="K156" s="140"/>
      <c r="L156" s="25"/>
      <c r="M156" s="141" t="s">
        <v>1</v>
      </c>
      <c r="N156" s="142" t="s">
        <v>42</v>
      </c>
      <c r="O156" s="143">
        <v>0.40600000000000003</v>
      </c>
      <c r="P156" s="143">
        <f>O156*H156</f>
        <v>271.534018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>IF(N156="základná",J156,0)</f>
        <v>0</v>
      </c>
      <c r="BF156" s="146">
        <f>IF(N156="znížená",J156,0)</f>
        <v>13848.235000000001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89</v>
      </c>
      <c r="BK156" s="147">
        <f>ROUND(I156*H156,3)</f>
        <v>13848.235000000001</v>
      </c>
      <c r="BL156" s="13" t="s">
        <v>197</v>
      </c>
      <c r="BM156" s="145" t="s">
        <v>997</v>
      </c>
    </row>
    <row r="157" spans="2:65" s="11" customFormat="1" ht="25.9" customHeight="1">
      <c r="B157" s="124"/>
      <c r="D157" s="125" t="s">
        <v>75</v>
      </c>
      <c r="E157" s="126" t="s">
        <v>393</v>
      </c>
      <c r="F157" s="126" t="s">
        <v>394</v>
      </c>
      <c r="J157" s="127">
        <f>BK157</f>
        <v>3919.9239999999991</v>
      </c>
      <c r="L157" s="124"/>
      <c r="M157" s="128"/>
      <c r="P157" s="129">
        <f>P158</f>
        <v>79.505632880000007</v>
      </c>
      <c r="R157" s="129">
        <f>R158</f>
        <v>0.54353609999999997</v>
      </c>
      <c r="T157" s="130">
        <f>T158</f>
        <v>0</v>
      </c>
      <c r="AR157" s="125" t="s">
        <v>89</v>
      </c>
      <c r="AT157" s="131" t="s">
        <v>75</v>
      </c>
      <c r="AU157" s="131" t="s">
        <v>76</v>
      </c>
      <c r="AY157" s="125" t="s">
        <v>191</v>
      </c>
      <c r="BK157" s="132">
        <f>BK158</f>
        <v>3919.9239999999991</v>
      </c>
    </row>
    <row r="158" spans="2:65" s="11" customFormat="1" ht="22.9" customHeight="1">
      <c r="B158" s="124"/>
      <c r="D158" s="125" t="s">
        <v>75</v>
      </c>
      <c r="E158" s="133" t="s">
        <v>395</v>
      </c>
      <c r="F158" s="133" t="s">
        <v>396</v>
      </c>
      <c r="J158" s="134">
        <f>BK158</f>
        <v>3919.9239999999991</v>
      </c>
      <c r="L158" s="124"/>
      <c r="M158" s="128"/>
      <c r="P158" s="129">
        <f>SUM(P159:P171)</f>
        <v>79.505632880000007</v>
      </c>
      <c r="R158" s="129">
        <f>SUM(R159:R171)</f>
        <v>0.54353609999999997</v>
      </c>
      <c r="T158" s="130">
        <f>SUM(T159:T171)</f>
        <v>0</v>
      </c>
      <c r="AR158" s="125" t="s">
        <v>89</v>
      </c>
      <c r="AT158" s="131" t="s">
        <v>75</v>
      </c>
      <c r="AU158" s="131" t="s">
        <v>83</v>
      </c>
      <c r="AY158" s="125" t="s">
        <v>191</v>
      </c>
      <c r="BK158" s="132">
        <f>SUM(BK159:BK171)</f>
        <v>3919.9239999999991</v>
      </c>
    </row>
    <row r="159" spans="2:65" s="1" customFormat="1" ht="30" customHeight="1">
      <c r="B159" s="25"/>
      <c r="C159" s="135" t="s">
        <v>283</v>
      </c>
      <c r="D159" s="135" t="s">
        <v>193</v>
      </c>
      <c r="E159" s="136" t="s">
        <v>398</v>
      </c>
      <c r="F159" s="137" t="s">
        <v>399</v>
      </c>
      <c r="G159" s="138" t="s">
        <v>233</v>
      </c>
      <c r="H159" s="139">
        <v>70.495000000000005</v>
      </c>
      <c r="I159" s="139">
        <v>3.9780000000000002</v>
      </c>
      <c r="J159" s="139">
        <f t="shared" ref="J159:J171" si="20">ROUND(I159*H159,3)</f>
        <v>280.42899999999997</v>
      </c>
      <c r="K159" s="140"/>
      <c r="L159" s="25"/>
      <c r="M159" s="141" t="s">
        <v>1</v>
      </c>
      <c r="N159" s="142" t="s">
        <v>42</v>
      </c>
      <c r="O159" s="143">
        <v>0.16300000000000001</v>
      </c>
      <c r="P159" s="143">
        <f t="shared" ref="P159:P171" si="21">O159*H159</f>
        <v>11.490685000000001</v>
      </c>
      <c r="Q159" s="143">
        <v>3.0000000000000001E-5</v>
      </c>
      <c r="R159" s="143">
        <f t="shared" ref="R159:R171" si="22">Q159*H159</f>
        <v>2.1148500000000001E-3</v>
      </c>
      <c r="S159" s="143">
        <v>0</v>
      </c>
      <c r="T159" s="144">
        <f t="shared" ref="T159:T171" si="23">S159*H159</f>
        <v>0</v>
      </c>
      <c r="AR159" s="145" t="s">
        <v>256</v>
      </c>
      <c r="AT159" s="145" t="s">
        <v>193</v>
      </c>
      <c r="AU159" s="145" t="s">
        <v>89</v>
      </c>
      <c r="AY159" s="13" t="s">
        <v>191</v>
      </c>
      <c r="BE159" s="146">
        <f t="shared" ref="BE159:BE171" si="24">IF(N159="základná",J159,0)</f>
        <v>0</v>
      </c>
      <c r="BF159" s="146">
        <f t="shared" ref="BF159:BF171" si="25">IF(N159="znížená",J159,0)</f>
        <v>280.42899999999997</v>
      </c>
      <c r="BG159" s="146">
        <f t="shared" ref="BG159:BG171" si="26">IF(N159="zákl. prenesená",J159,0)</f>
        <v>0</v>
      </c>
      <c r="BH159" s="146">
        <f t="shared" ref="BH159:BH171" si="27">IF(N159="zníž. prenesená",J159,0)</f>
        <v>0</v>
      </c>
      <c r="BI159" s="146">
        <f t="shared" ref="BI159:BI171" si="28">IF(N159="nulová",J159,0)</f>
        <v>0</v>
      </c>
      <c r="BJ159" s="13" t="s">
        <v>89</v>
      </c>
      <c r="BK159" s="147">
        <f t="shared" ref="BK159:BK171" si="29">ROUND(I159*H159,3)</f>
        <v>280.42899999999997</v>
      </c>
      <c r="BL159" s="13" t="s">
        <v>256</v>
      </c>
      <c r="BM159" s="145" t="s">
        <v>998</v>
      </c>
    </row>
    <row r="160" spans="2:65" s="1" customFormat="1" ht="22.15" customHeight="1">
      <c r="B160" s="25"/>
      <c r="C160" s="148" t="s">
        <v>287</v>
      </c>
      <c r="D160" s="148" t="s">
        <v>225</v>
      </c>
      <c r="E160" s="149" t="s">
        <v>884</v>
      </c>
      <c r="F160" s="150" t="s">
        <v>999</v>
      </c>
      <c r="G160" s="151" t="s">
        <v>233</v>
      </c>
      <c r="H160" s="152">
        <v>81.069000000000003</v>
      </c>
      <c r="I160" s="152">
        <v>6.95</v>
      </c>
      <c r="J160" s="152">
        <f t="shared" si="20"/>
        <v>563.42999999999995</v>
      </c>
      <c r="K160" s="153"/>
      <c r="L160" s="154"/>
      <c r="M160" s="155" t="s">
        <v>1</v>
      </c>
      <c r="N160" s="156" t="s">
        <v>42</v>
      </c>
      <c r="O160" s="143">
        <v>0</v>
      </c>
      <c r="P160" s="143">
        <f t="shared" si="21"/>
        <v>0</v>
      </c>
      <c r="Q160" s="143">
        <v>1.9400000000000001E-3</v>
      </c>
      <c r="R160" s="143">
        <f t="shared" si="22"/>
        <v>0.15727386000000002</v>
      </c>
      <c r="S160" s="143">
        <v>0</v>
      </c>
      <c r="T160" s="144">
        <f t="shared" si="23"/>
        <v>0</v>
      </c>
      <c r="AR160" s="145" t="s">
        <v>321</v>
      </c>
      <c r="AT160" s="145" t="s">
        <v>225</v>
      </c>
      <c r="AU160" s="145" t="s">
        <v>89</v>
      </c>
      <c r="AY160" s="13" t="s">
        <v>191</v>
      </c>
      <c r="BE160" s="146">
        <f t="shared" si="24"/>
        <v>0</v>
      </c>
      <c r="BF160" s="146">
        <f t="shared" si="25"/>
        <v>563.42999999999995</v>
      </c>
      <c r="BG160" s="146">
        <f t="shared" si="26"/>
        <v>0</v>
      </c>
      <c r="BH160" s="146">
        <f t="shared" si="27"/>
        <v>0</v>
      </c>
      <c r="BI160" s="146">
        <f t="shared" si="28"/>
        <v>0</v>
      </c>
      <c r="BJ160" s="13" t="s">
        <v>89</v>
      </c>
      <c r="BK160" s="147">
        <f t="shared" si="29"/>
        <v>563.42999999999995</v>
      </c>
      <c r="BL160" s="13" t="s">
        <v>256</v>
      </c>
      <c r="BM160" s="145" t="s">
        <v>1000</v>
      </c>
    </row>
    <row r="161" spans="2:65" s="1" customFormat="1" ht="30" customHeight="1">
      <c r="B161" s="25"/>
      <c r="C161" s="135" t="s">
        <v>291</v>
      </c>
      <c r="D161" s="135" t="s">
        <v>193</v>
      </c>
      <c r="E161" s="136" t="s">
        <v>412</v>
      </c>
      <c r="F161" s="137" t="s">
        <v>413</v>
      </c>
      <c r="G161" s="138" t="s">
        <v>233</v>
      </c>
      <c r="H161" s="139">
        <v>112.92700000000001</v>
      </c>
      <c r="I161" s="139">
        <v>4.2850000000000001</v>
      </c>
      <c r="J161" s="139">
        <f t="shared" si="20"/>
        <v>483.892</v>
      </c>
      <c r="K161" s="140"/>
      <c r="L161" s="25"/>
      <c r="M161" s="141" t="s">
        <v>1</v>
      </c>
      <c r="N161" s="142" t="s">
        <v>42</v>
      </c>
      <c r="O161" s="143">
        <v>0.18</v>
      </c>
      <c r="P161" s="143">
        <f t="shared" si="21"/>
        <v>20.32686</v>
      </c>
      <c r="Q161" s="143">
        <v>3.0000000000000001E-5</v>
      </c>
      <c r="R161" s="143">
        <f t="shared" si="22"/>
        <v>3.3878100000000002E-3</v>
      </c>
      <c r="S161" s="143">
        <v>0</v>
      </c>
      <c r="T161" s="144">
        <f t="shared" si="23"/>
        <v>0</v>
      </c>
      <c r="AR161" s="145" t="s">
        <v>256</v>
      </c>
      <c r="AT161" s="145" t="s">
        <v>193</v>
      </c>
      <c r="AU161" s="145" t="s">
        <v>89</v>
      </c>
      <c r="AY161" s="13" t="s">
        <v>191</v>
      </c>
      <c r="BE161" s="146">
        <f t="shared" si="24"/>
        <v>0</v>
      </c>
      <c r="BF161" s="146">
        <f t="shared" si="25"/>
        <v>483.892</v>
      </c>
      <c r="BG161" s="146">
        <f t="shared" si="26"/>
        <v>0</v>
      </c>
      <c r="BH161" s="146">
        <f t="shared" si="27"/>
        <v>0</v>
      </c>
      <c r="BI161" s="146">
        <f t="shared" si="28"/>
        <v>0</v>
      </c>
      <c r="BJ161" s="13" t="s">
        <v>89</v>
      </c>
      <c r="BK161" s="147">
        <f t="shared" si="29"/>
        <v>483.892</v>
      </c>
      <c r="BL161" s="13" t="s">
        <v>256</v>
      </c>
      <c r="BM161" s="145" t="s">
        <v>1001</v>
      </c>
    </row>
    <row r="162" spans="2:65" s="1" customFormat="1" ht="22.15" customHeight="1">
      <c r="B162" s="25"/>
      <c r="C162" s="148" t="s">
        <v>295</v>
      </c>
      <c r="D162" s="148" t="s">
        <v>225</v>
      </c>
      <c r="E162" s="149" t="s">
        <v>884</v>
      </c>
      <c r="F162" s="150" t="s">
        <v>999</v>
      </c>
      <c r="G162" s="151" t="s">
        <v>233</v>
      </c>
      <c r="H162" s="152">
        <v>129.86600000000001</v>
      </c>
      <c r="I162" s="152">
        <v>6.95</v>
      </c>
      <c r="J162" s="152">
        <f t="shared" si="20"/>
        <v>902.56899999999996</v>
      </c>
      <c r="K162" s="153"/>
      <c r="L162" s="154"/>
      <c r="M162" s="155" t="s">
        <v>1</v>
      </c>
      <c r="N162" s="156" t="s">
        <v>42</v>
      </c>
      <c r="O162" s="143">
        <v>0</v>
      </c>
      <c r="P162" s="143">
        <f t="shared" si="21"/>
        <v>0</v>
      </c>
      <c r="Q162" s="143">
        <v>1.9400000000000001E-3</v>
      </c>
      <c r="R162" s="143">
        <f t="shared" si="22"/>
        <v>0.25194004000000003</v>
      </c>
      <c r="S162" s="143">
        <v>0</v>
      </c>
      <c r="T162" s="144">
        <f t="shared" si="23"/>
        <v>0</v>
      </c>
      <c r="AR162" s="145" t="s">
        <v>321</v>
      </c>
      <c r="AT162" s="145" t="s">
        <v>225</v>
      </c>
      <c r="AU162" s="145" t="s">
        <v>89</v>
      </c>
      <c r="AY162" s="13" t="s">
        <v>191</v>
      </c>
      <c r="BE162" s="146">
        <f t="shared" si="24"/>
        <v>0</v>
      </c>
      <c r="BF162" s="146">
        <f t="shared" si="25"/>
        <v>902.56899999999996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3" t="s">
        <v>89</v>
      </c>
      <c r="BK162" s="147">
        <f t="shared" si="29"/>
        <v>902.56899999999996</v>
      </c>
      <c r="BL162" s="13" t="s">
        <v>256</v>
      </c>
      <c r="BM162" s="145" t="s">
        <v>1002</v>
      </c>
    </row>
    <row r="163" spans="2:65" s="1" customFormat="1" ht="34.9" customHeight="1">
      <c r="B163" s="25"/>
      <c r="C163" s="135" t="s">
        <v>300</v>
      </c>
      <c r="D163" s="135" t="s">
        <v>193</v>
      </c>
      <c r="E163" s="136" t="s">
        <v>418</v>
      </c>
      <c r="F163" s="137" t="s">
        <v>419</v>
      </c>
      <c r="G163" s="138" t="s">
        <v>233</v>
      </c>
      <c r="H163" s="139">
        <v>70.495000000000005</v>
      </c>
      <c r="I163" s="139">
        <v>1.855</v>
      </c>
      <c r="J163" s="139">
        <f t="shared" si="20"/>
        <v>130.768</v>
      </c>
      <c r="K163" s="140"/>
      <c r="L163" s="25"/>
      <c r="M163" s="141" t="s">
        <v>1</v>
      </c>
      <c r="N163" s="142" t="s">
        <v>42</v>
      </c>
      <c r="O163" s="143">
        <v>9.0020000000000003E-2</v>
      </c>
      <c r="P163" s="143">
        <f t="shared" si="21"/>
        <v>6.3459599000000004</v>
      </c>
      <c r="Q163" s="143">
        <v>0</v>
      </c>
      <c r="R163" s="143">
        <f t="shared" si="22"/>
        <v>0</v>
      </c>
      <c r="S163" s="143">
        <v>0</v>
      </c>
      <c r="T163" s="144">
        <f t="shared" si="23"/>
        <v>0</v>
      </c>
      <c r="AR163" s="145" t="s">
        <v>256</v>
      </c>
      <c r="AT163" s="145" t="s">
        <v>193</v>
      </c>
      <c r="AU163" s="145" t="s">
        <v>89</v>
      </c>
      <c r="AY163" s="13" t="s">
        <v>191</v>
      </c>
      <c r="BE163" s="146">
        <f t="shared" si="24"/>
        <v>0</v>
      </c>
      <c r="BF163" s="146">
        <f t="shared" si="25"/>
        <v>130.768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3" t="s">
        <v>89</v>
      </c>
      <c r="BK163" s="147">
        <f t="shared" si="29"/>
        <v>130.768</v>
      </c>
      <c r="BL163" s="13" t="s">
        <v>256</v>
      </c>
      <c r="BM163" s="145" t="s">
        <v>1003</v>
      </c>
    </row>
    <row r="164" spans="2:65" s="1" customFormat="1" ht="14.45" customHeight="1">
      <c r="B164" s="25"/>
      <c r="C164" s="148" t="s">
        <v>304</v>
      </c>
      <c r="D164" s="148" t="s">
        <v>225</v>
      </c>
      <c r="E164" s="149" t="s">
        <v>892</v>
      </c>
      <c r="F164" s="150" t="s">
        <v>1004</v>
      </c>
      <c r="G164" s="151" t="s">
        <v>233</v>
      </c>
      <c r="H164" s="152">
        <v>81.069000000000003</v>
      </c>
      <c r="I164" s="152">
        <v>1.3540000000000001</v>
      </c>
      <c r="J164" s="152">
        <f t="shared" si="20"/>
        <v>109.767</v>
      </c>
      <c r="K164" s="153"/>
      <c r="L164" s="154"/>
      <c r="M164" s="155" t="s">
        <v>1</v>
      </c>
      <c r="N164" s="156" t="s">
        <v>42</v>
      </c>
      <c r="O164" s="143">
        <v>0</v>
      </c>
      <c r="P164" s="143">
        <f t="shared" si="21"/>
        <v>0</v>
      </c>
      <c r="Q164" s="143">
        <v>2.9999999999999997E-4</v>
      </c>
      <c r="R164" s="143">
        <f t="shared" si="22"/>
        <v>2.4320699999999997E-2</v>
      </c>
      <c r="S164" s="143">
        <v>0</v>
      </c>
      <c r="T164" s="144">
        <f t="shared" si="23"/>
        <v>0</v>
      </c>
      <c r="AR164" s="145" t="s">
        <v>321</v>
      </c>
      <c r="AT164" s="145" t="s">
        <v>225</v>
      </c>
      <c r="AU164" s="145" t="s">
        <v>89</v>
      </c>
      <c r="AY164" s="13" t="s">
        <v>191</v>
      </c>
      <c r="BE164" s="146">
        <f t="shared" si="24"/>
        <v>0</v>
      </c>
      <c r="BF164" s="146">
        <f t="shared" si="25"/>
        <v>109.767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3" t="s">
        <v>89</v>
      </c>
      <c r="BK164" s="147">
        <f t="shared" si="29"/>
        <v>109.767</v>
      </c>
      <c r="BL164" s="13" t="s">
        <v>256</v>
      </c>
      <c r="BM164" s="145" t="s">
        <v>1005</v>
      </c>
    </row>
    <row r="165" spans="2:65" s="1" customFormat="1" ht="34.9" customHeight="1">
      <c r="B165" s="25"/>
      <c r="C165" s="135" t="s">
        <v>308</v>
      </c>
      <c r="D165" s="135" t="s">
        <v>193</v>
      </c>
      <c r="E165" s="136" t="s">
        <v>430</v>
      </c>
      <c r="F165" s="137" t="s">
        <v>431</v>
      </c>
      <c r="G165" s="138" t="s">
        <v>233</v>
      </c>
      <c r="H165" s="139">
        <v>70.495000000000005</v>
      </c>
      <c r="I165" s="139">
        <v>2.246</v>
      </c>
      <c r="J165" s="139">
        <f t="shared" si="20"/>
        <v>158.33199999999999</v>
      </c>
      <c r="K165" s="140"/>
      <c r="L165" s="25"/>
      <c r="M165" s="141" t="s">
        <v>1</v>
      </c>
      <c r="N165" s="142" t="s">
        <v>42</v>
      </c>
      <c r="O165" s="143">
        <v>0.10902000000000001</v>
      </c>
      <c r="P165" s="143">
        <f t="shared" si="21"/>
        <v>7.6853649000000006</v>
      </c>
      <c r="Q165" s="143">
        <v>0</v>
      </c>
      <c r="R165" s="143">
        <f t="shared" si="22"/>
        <v>0</v>
      </c>
      <c r="S165" s="143">
        <v>0</v>
      </c>
      <c r="T165" s="144">
        <f t="shared" si="23"/>
        <v>0</v>
      </c>
      <c r="AR165" s="145" t="s">
        <v>256</v>
      </c>
      <c r="AT165" s="145" t="s">
        <v>193</v>
      </c>
      <c r="AU165" s="145" t="s">
        <v>89</v>
      </c>
      <c r="AY165" s="13" t="s">
        <v>191</v>
      </c>
      <c r="BE165" s="146">
        <f t="shared" si="24"/>
        <v>0</v>
      </c>
      <c r="BF165" s="146">
        <f t="shared" si="25"/>
        <v>158.33199999999999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3" t="s">
        <v>89</v>
      </c>
      <c r="BK165" s="147">
        <f t="shared" si="29"/>
        <v>158.33199999999999</v>
      </c>
      <c r="BL165" s="13" t="s">
        <v>256</v>
      </c>
      <c r="BM165" s="145" t="s">
        <v>1006</v>
      </c>
    </row>
    <row r="166" spans="2:65" s="1" customFormat="1" ht="14.45" customHeight="1">
      <c r="B166" s="25"/>
      <c r="C166" s="148" t="s">
        <v>312</v>
      </c>
      <c r="D166" s="148" t="s">
        <v>225</v>
      </c>
      <c r="E166" s="149" t="s">
        <v>296</v>
      </c>
      <c r="F166" s="150" t="s">
        <v>1007</v>
      </c>
      <c r="G166" s="151" t="s">
        <v>233</v>
      </c>
      <c r="H166" s="152">
        <v>81.069000000000003</v>
      </c>
      <c r="I166" s="152">
        <v>1.3240000000000001</v>
      </c>
      <c r="J166" s="152">
        <f t="shared" si="20"/>
        <v>107.33499999999999</v>
      </c>
      <c r="K166" s="153"/>
      <c r="L166" s="154"/>
      <c r="M166" s="155" t="s">
        <v>1</v>
      </c>
      <c r="N166" s="156" t="s">
        <v>42</v>
      </c>
      <c r="O166" s="143">
        <v>0</v>
      </c>
      <c r="P166" s="143">
        <f t="shared" si="21"/>
        <v>0</v>
      </c>
      <c r="Q166" s="143">
        <v>2.9999999999999997E-4</v>
      </c>
      <c r="R166" s="143">
        <f t="shared" si="22"/>
        <v>2.4320699999999997E-2</v>
      </c>
      <c r="S166" s="143">
        <v>0</v>
      </c>
      <c r="T166" s="144">
        <f t="shared" si="23"/>
        <v>0</v>
      </c>
      <c r="AR166" s="145" t="s">
        <v>321</v>
      </c>
      <c r="AT166" s="145" t="s">
        <v>225</v>
      </c>
      <c r="AU166" s="145" t="s">
        <v>89</v>
      </c>
      <c r="AY166" s="13" t="s">
        <v>191</v>
      </c>
      <c r="BE166" s="146">
        <f t="shared" si="24"/>
        <v>0</v>
      </c>
      <c r="BF166" s="146">
        <f t="shared" si="25"/>
        <v>107.33499999999999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3" t="s">
        <v>89</v>
      </c>
      <c r="BK166" s="147">
        <f t="shared" si="29"/>
        <v>107.33499999999999</v>
      </c>
      <c r="BL166" s="13" t="s">
        <v>256</v>
      </c>
      <c r="BM166" s="145" t="s">
        <v>1008</v>
      </c>
    </row>
    <row r="167" spans="2:65" s="1" customFormat="1" ht="34.9" customHeight="1">
      <c r="B167" s="25"/>
      <c r="C167" s="135" t="s">
        <v>317</v>
      </c>
      <c r="D167" s="135" t="s">
        <v>193</v>
      </c>
      <c r="E167" s="136" t="s">
        <v>440</v>
      </c>
      <c r="F167" s="137" t="s">
        <v>441</v>
      </c>
      <c r="G167" s="138" t="s">
        <v>233</v>
      </c>
      <c r="H167" s="139">
        <v>112.92700000000001</v>
      </c>
      <c r="I167" s="139">
        <v>3.0720000000000001</v>
      </c>
      <c r="J167" s="139">
        <f t="shared" si="20"/>
        <v>346.91199999999998</v>
      </c>
      <c r="K167" s="140"/>
      <c r="L167" s="25"/>
      <c r="M167" s="141" t="s">
        <v>1</v>
      </c>
      <c r="N167" s="142" t="s">
        <v>42</v>
      </c>
      <c r="O167" s="143">
        <v>0.14899999999999999</v>
      </c>
      <c r="P167" s="143">
        <f t="shared" si="21"/>
        <v>16.826122999999999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AR167" s="145" t="s">
        <v>256</v>
      </c>
      <c r="AT167" s="145" t="s">
        <v>193</v>
      </c>
      <c r="AU167" s="145" t="s">
        <v>89</v>
      </c>
      <c r="AY167" s="13" t="s">
        <v>191</v>
      </c>
      <c r="BE167" s="146">
        <f t="shared" si="24"/>
        <v>0</v>
      </c>
      <c r="BF167" s="146">
        <f t="shared" si="25"/>
        <v>346.91199999999998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3" t="s">
        <v>89</v>
      </c>
      <c r="BK167" s="147">
        <f t="shared" si="29"/>
        <v>346.91199999999998</v>
      </c>
      <c r="BL167" s="13" t="s">
        <v>256</v>
      </c>
      <c r="BM167" s="145" t="s">
        <v>1009</v>
      </c>
    </row>
    <row r="168" spans="2:65" s="1" customFormat="1" ht="14.45" customHeight="1">
      <c r="B168" s="25"/>
      <c r="C168" s="148" t="s">
        <v>321</v>
      </c>
      <c r="D168" s="148" t="s">
        <v>225</v>
      </c>
      <c r="E168" s="149" t="s">
        <v>892</v>
      </c>
      <c r="F168" s="150" t="s">
        <v>1004</v>
      </c>
      <c r="G168" s="151" t="s">
        <v>233</v>
      </c>
      <c r="H168" s="152">
        <v>129.86600000000001</v>
      </c>
      <c r="I168" s="152">
        <v>1.3540000000000001</v>
      </c>
      <c r="J168" s="152">
        <f t="shared" si="20"/>
        <v>175.839</v>
      </c>
      <c r="K168" s="153"/>
      <c r="L168" s="154"/>
      <c r="M168" s="155" t="s">
        <v>1</v>
      </c>
      <c r="N168" s="156" t="s">
        <v>42</v>
      </c>
      <c r="O168" s="143">
        <v>0</v>
      </c>
      <c r="P168" s="143">
        <f t="shared" si="21"/>
        <v>0</v>
      </c>
      <c r="Q168" s="143">
        <v>2.9999999999999997E-4</v>
      </c>
      <c r="R168" s="143">
        <f t="shared" si="22"/>
        <v>3.8959800000000003E-2</v>
      </c>
      <c r="S168" s="143">
        <v>0</v>
      </c>
      <c r="T168" s="144">
        <f t="shared" si="23"/>
        <v>0</v>
      </c>
      <c r="AR168" s="145" t="s">
        <v>321</v>
      </c>
      <c r="AT168" s="145" t="s">
        <v>225</v>
      </c>
      <c r="AU168" s="145" t="s">
        <v>89</v>
      </c>
      <c r="AY168" s="13" t="s">
        <v>191</v>
      </c>
      <c r="BE168" s="146">
        <f t="shared" si="24"/>
        <v>0</v>
      </c>
      <c r="BF168" s="146">
        <f t="shared" si="25"/>
        <v>175.839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3" t="s">
        <v>89</v>
      </c>
      <c r="BK168" s="147">
        <f t="shared" si="29"/>
        <v>175.839</v>
      </c>
      <c r="BL168" s="13" t="s">
        <v>256</v>
      </c>
      <c r="BM168" s="145" t="s">
        <v>1010</v>
      </c>
    </row>
    <row r="169" spans="2:65" s="1" customFormat="1" ht="34.9" customHeight="1">
      <c r="B169" s="25"/>
      <c r="C169" s="135" t="s">
        <v>325</v>
      </c>
      <c r="D169" s="135" t="s">
        <v>193</v>
      </c>
      <c r="E169" s="136" t="s">
        <v>446</v>
      </c>
      <c r="F169" s="137" t="s">
        <v>447</v>
      </c>
      <c r="G169" s="138" t="s">
        <v>233</v>
      </c>
      <c r="H169" s="139">
        <v>112.92700000000001</v>
      </c>
      <c r="I169" s="139">
        <v>3.448</v>
      </c>
      <c r="J169" s="139">
        <f t="shared" si="20"/>
        <v>389.37200000000001</v>
      </c>
      <c r="K169" s="140"/>
      <c r="L169" s="25"/>
      <c r="M169" s="141" t="s">
        <v>1</v>
      </c>
      <c r="N169" s="142" t="s">
        <v>42</v>
      </c>
      <c r="O169" s="143">
        <v>0.14904000000000001</v>
      </c>
      <c r="P169" s="143">
        <f t="shared" si="21"/>
        <v>16.830640080000002</v>
      </c>
      <c r="Q169" s="143">
        <v>2.0000000000000002E-5</v>
      </c>
      <c r="R169" s="143">
        <f t="shared" si="22"/>
        <v>2.2585400000000003E-3</v>
      </c>
      <c r="S169" s="143">
        <v>0</v>
      </c>
      <c r="T169" s="144">
        <f t="shared" si="23"/>
        <v>0</v>
      </c>
      <c r="AR169" s="145" t="s">
        <v>256</v>
      </c>
      <c r="AT169" s="145" t="s">
        <v>193</v>
      </c>
      <c r="AU169" s="145" t="s">
        <v>89</v>
      </c>
      <c r="AY169" s="13" t="s">
        <v>191</v>
      </c>
      <c r="BE169" s="146">
        <f t="shared" si="24"/>
        <v>0</v>
      </c>
      <c r="BF169" s="146">
        <f t="shared" si="25"/>
        <v>389.37200000000001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3" t="s">
        <v>89</v>
      </c>
      <c r="BK169" s="147">
        <f t="shared" si="29"/>
        <v>389.37200000000001</v>
      </c>
      <c r="BL169" s="13" t="s">
        <v>256</v>
      </c>
      <c r="BM169" s="145" t="s">
        <v>1011</v>
      </c>
    </row>
    <row r="170" spans="2:65" s="1" customFormat="1" ht="14.45" customHeight="1">
      <c r="B170" s="25"/>
      <c r="C170" s="148" t="s">
        <v>329</v>
      </c>
      <c r="D170" s="148" t="s">
        <v>225</v>
      </c>
      <c r="E170" s="149" t="s">
        <v>296</v>
      </c>
      <c r="F170" s="150" t="s">
        <v>1007</v>
      </c>
      <c r="G170" s="151" t="s">
        <v>233</v>
      </c>
      <c r="H170" s="152">
        <v>129.86600000000001</v>
      </c>
      <c r="I170" s="152">
        <v>1.3240000000000001</v>
      </c>
      <c r="J170" s="152">
        <f t="shared" si="20"/>
        <v>171.94300000000001</v>
      </c>
      <c r="K170" s="153"/>
      <c r="L170" s="154"/>
      <c r="M170" s="155" t="s">
        <v>1</v>
      </c>
      <c r="N170" s="156" t="s">
        <v>42</v>
      </c>
      <c r="O170" s="143">
        <v>0</v>
      </c>
      <c r="P170" s="143">
        <f t="shared" si="21"/>
        <v>0</v>
      </c>
      <c r="Q170" s="143">
        <v>2.9999999999999997E-4</v>
      </c>
      <c r="R170" s="143">
        <f t="shared" si="22"/>
        <v>3.8959800000000003E-2</v>
      </c>
      <c r="S170" s="143">
        <v>0</v>
      </c>
      <c r="T170" s="144">
        <f t="shared" si="23"/>
        <v>0</v>
      </c>
      <c r="AR170" s="145" t="s">
        <v>321</v>
      </c>
      <c r="AT170" s="145" t="s">
        <v>225</v>
      </c>
      <c r="AU170" s="145" t="s">
        <v>89</v>
      </c>
      <c r="AY170" s="13" t="s">
        <v>191</v>
      </c>
      <c r="BE170" s="146">
        <f t="shared" si="24"/>
        <v>0</v>
      </c>
      <c r="BF170" s="146">
        <f t="shared" si="25"/>
        <v>171.94300000000001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3" t="s">
        <v>89</v>
      </c>
      <c r="BK170" s="147">
        <f t="shared" si="29"/>
        <v>171.94300000000001</v>
      </c>
      <c r="BL170" s="13" t="s">
        <v>256</v>
      </c>
      <c r="BM170" s="145" t="s">
        <v>1012</v>
      </c>
    </row>
    <row r="171" spans="2:65" s="1" customFormat="1" ht="22.15" customHeight="1">
      <c r="B171" s="25"/>
      <c r="C171" s="135" t="s">
        <v>334</v>
      </c>
      <c r="D171" s="135" t="s">
        <v>193</v>
      </c>
      <c r="E171" s="136" t="s">
        <v>452</v>
      </c>
      <c r="F171" s="137" t="s">
        <v>453</v>
      </c>
      <c r="G171" s="138" t="s">
        <v>454</v>
      </c>
      <c r="H171" s="139">
        <v>38.206000000000003</v>
      </c>
      <c r="I171" s="139">
        <v>2.6</v>
      </c>
      <c r="J171" s="139">
        <f t="shared" si="20"/>
        <v>99.335999999999999</v>
      </c>
      <c r="K171" s="140"/>
      <c r="L171" s="25"/>
      <c r="M171" s="157" t="s">
        <v>1</v>
      </c>
      <c r="N171" s="158" t="s">
        <v>42</v>
      </c>
      <c r="O171" s="159">
        <v>0</v>
      </c>
      <c r="P171" s="159">
        <f t="shared" si="21"/>
        <v>0</v>
      </c>
      <c r="Q171" s="159">
        <v>0</v>
      </c>
      <c r="R171" s="159">
        <f t="shared" si="22"/>
        <v>0</v>
      </c>
      <c r="S171" s="159">
        <v>0</v>
      </c>
      <c r="T171" s="160">
        <f t="shared" si="23"/>
        <v>0</v>
      </c>
      <c r="AR171" s="145" t="s">
        <v>256</v>
      </c>
      <c r="AT171" s="145" t="s">
        <v>193</v>
      </c>
      <c r="AU171" s="145" t="s">
        <v>89</v>
      </c>
      <c r="AY171" s="13" t="s">
        <v>191</v>
      </c>
      <c r="BE171" s="146">
        <f t="shared" si="24"/>
        <v>0</v>
      </c>
      <c r="BF171" s="146">
        <f t="shared" si="25"/>
        <v>99.335999999999999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3" t="s">
        <v>89</v>
      </c>
      <c r="BK171" s="147">
        <f t="shared" si="29"/>
        <v>99.335999999999999</v>
      </c>
      <c r="BL171" s="13" t="s">
        <v>256</v>
      </c>
      <c r="BM171" s="145" t="s">
        <v>1013</v>
      </c>
    </row>
    <row r="172" spans="2:65" s="1" customFormat="1" ht="6.95" customHeight="1">
      <c r="B172" s="39"/>
      <c r="C172" s="40"/>
      <c r="D172" s="40"/>
      <c r="E172" s="40"/>
      <c r="F172" s="40"/>
      <c r="G172" s="40"/>
      <c r="H172" s="40"/>
      <c r="I172" s="40"/>
      <c r="J172" s="40"/>
      <c r="K172" s="40"/>
      <c r="L172" s="25"/>
    </row>
  </sheetData>
  <sheetProtection algorithmName="SHA-512" hashValue="TeqdYBL5IAto9q7UEs6WQNInZWRNPj5Brx5Ji/M8qOB2CUrGDHVnyaRsdHR/TZq3AlPr6wRagaZ6UPZmGE0/IA==" saltValue="mcvCQVUb8IYTYLy7TGgvZiG09JEV3uUkN7HcGXbXDQVxYDEnTW6yksg3iDe8aclw4lJKRcAVFJv9kVsOPqNvQQ==" spinCount="100000" sheet="1" objects="1" scenarios="1" formatColumns="0" formatRows="0" autoFilter="0"/>
  <autoFilter ref="C127:K171" xr:uid="{00000000-0009-0000-0000-00000D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BM14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134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s="1" customFormat="1" ht="12" customHeight="1">
      <c r="B8" s="25"/>
      <c r="D8" s="22" t="s">
        <v>153</v>
      </c>
      <c r="L8" s="25"/>
    </row>
    <row r="9" spans="2:46" s="1" customFormat="1" ht="15.6" customHeight="1">
      <c r="B9" s="25"/>
      <c r="E9" s="171" t="s">
        <v>1014</v>
      </c>
      <c r="F9" s="203"/>
      <c r="G9" s="203"/>
      <c r="H9" s="203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7" t="str">
        <f>'Rekapitulácia stavby'!AN8</f>
        <v>22. 3. 2022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22</v>
      </c>
      <c r="L14" s="25"/>
    </row>
    <row r="15" spans="2:46" s="1" customFormat="1" ht="18" customHeight="1">
      <c r="B15" s="25"/>
      <c r="E15" s="20" t="s">
        <v>23</v>
      </c>
      <c r="I15" s="22" t="s">
        <v>24</v>
      </c>
      <c r="J15" s="20" t="s">
        <v>25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26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97" t="str">
        <f>'Rekapitulácia stavby'!E14</f>
        <v xml:space="preserve"> </v>
      </c>
      <c r="F18" s="197"/>
      <c r="G18" s="197"/>
      <c r="H18" s="197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28</v>
      </c>
      <c r="I20" s="22" t="s">
        <v>21</v>
      </c>
      <c r="J20" s="20" t="s">
        <v>29</v>
      </c>
      <c r="L20" s="25"/>
    </row>
    <row r="21" spans="2:12" s="1" customFormat="1" ht="18" customHeight="1">
      <c r="B21" s="25"/>
      <c r="E21" s="20" t="s">
        <v>30</v>
      </c>
      <c r="I21" s="22" t="s">
        <v>24</v>
      </c>
      <c r="J21" s="20" t="s">
        <v>31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34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35</v>
      </c>
      <c r="L26" s="25"/>
    </row>
    <row r="27" spans="2:12" s="7" customFormat="1" ht="14.45" customHeight="1">
      <c r="B27" s="88"/>
      <c r="E27" s="199" t="s">
        <v>1</v>
      </c>
      <c r="F27" s="199"/>
      <c r="G27" s="199"/>
      <c r="H27" s="199"/>
      <c r="L27" s="88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8"/>
      <c r="E29" s="48"/>
      <c r="F29" s="48"/>
      <c r="G29" s="48"/>
      <c r="H29" s="48"/>
      <c r="I29" s="48"/>
      <c r="J29" s="48"/>
      <c r="K29" s="48"/>
      <c r="L29" s="25"/>
    </row>
    <row r="30" spans="2:12" s="1" customFormat="1" ht="25.35" customHeight="1">
      <c r="B30" s="25"/>
      <c r="D30" s="89" t="s">
        <v>36</v>
      </c>
      <c r="J30" s="60">
        <f>ROUND(J122, 2)</f>
        <v>42428.18</v>
      </c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14.45" customHeight="1">
      <c r="B32" s="25"/>
      <c r="F32" s="90" t="s">
        <v>38</v>
      </c>
      <c r="I32" s="90" t="s">
        <v>37</v>
      </c>
      <c r="J32" s="90" t="s">
        <v>39</v>
      </c>
      <c r="L32" s="25"/>
    </row>
    <row r="33" spans="2:12" s="1" customFormat="1" ht="14.45" customHeight="1">
      <c r="B33" s="25"/>
      <c r="D33" s="91" t="s">
        <v>40</v>
      </c>
      <c r="E33" s="29" t="s">
        <v>41</v>
      </c>
      <c r="F33" s="92">
        <f>ROUND((SUM(BE122:BE140)),  2)</f>
        <v>0</v>
      </c>
      <c r="G33" s="93"/>
      <c r="H33" s="93"/>
      <c r="I33" s="94">
        <v>0.2</v>
      </c>
      <c r="J33" s="92">
        <f>ROUND(((SUM(BE122:BE140))*I33),  2)</f>
        <v>0</v>
      </c>
      <c r="L33" s="25"/>
    </row>
    <row r="34" spans="2:12" s="1" customFormat="1" ht="14.45" customHeight="1">
      <c r="B34" s="25"/>
      <c r="E34" s="29" t="s">
        <v>42</v>
      </c>
      <c r="F34" s="80">
        <f>ROUND((SUM(BF122:BF140)),  2)</f>
        <v>42428.18</v>
      </c>
      <c r="I34" s="95">
        <v>0.2</v>
      </c>
      <c r="J34" s="80">
        <f>ROUND(((SUM(BF122:BF140))*I34),  2)</f>
        <v>8485.64</v>
      </c>
      <c r="L34" s="25"/>
    </row>
    <row r="35" spans="2:12" s="1" customFormat="1" ht="14.45" hidden="1" customHeight="1">
      <c r="B35" s="25"/>
      <c r="E35" s="22" t="s">
        <v>43</v>
      </c>
      <c r="F35" s="80">
        <f>ROUND((SUM(BG122:BG140)),  2)</f>
        <v>0</v>
      </c>
      <c r="I35" s="95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44</v>
      </c>
      <c r="F36" s="80">
        <f>ROUND((SUM(BH122:BH140)),  2)</f>
        <v>0</v>
      </c>
      <c r="I36" s="95">
        <v>0.2</v>
      </c>
      <c r="J36" s="80">
        <f>0</f>
        <v>0</v>
      </c>
      <c r="L36" s="25"/>
    </row>
    <row r="37" spans="2:12" s="1" customFormat="1" ht="14.45" hidden="1" customHeight="1">
      <c r="B37" s="25"/>
      <c r="E37" s="29" t="s">
        <v>45</v>
      </c>
      <c r="F37" s="92">
        <f>ROUND((SUM(BI122:BI140)),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6"/>
      <c r="D39" s="97" t="s">
        <v>46</v>
      </c>
      <c r="E39" s="51"/>
      <c r="F39" s="51"/>
      <c r="G39" s="98" t="s">
        <v>47</v>
      </c>
      <c r="H39" s="99" t="s">
        <v>48</v>
      </c>
      <c r="I39" s="51"/>
      <c r="J39" s="100">
        <f>SUM(J30:J37)</f>
        <v>50913.82</v>
      </c>
      <c r="K39" s="101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47" s="1" customFormat="1" ht="24.95" customHeight="1">
      <c r="B82" s="25"/>
      <c r="C82" s="17" t="s">
        <v>157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47" s="1" customFormat="1" ht="12" customHeight="1">
      <c r="B86" s="25"/>
      <c r="C86" s="22" t="s">
        <v>153</v>
      </c>
      <c r="L86" s="25"/>
    </row>
    <row r="87" spans="2:47" s="1" customFormat="1" ht="15.6" customHeight="1">
      <c r="B87" s="25"/>
      <c r="E87" s="171" t="str">
        <f>E9</f>
        <v>1371-4 - SO-18 Areálová komunikácia</v>
      </c>
      <c r="F87" s="203"/>
      <c r="G87" s="203"/>
      <c r="H87" s="20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>Malá Belá,k.ú.Okoč, p.č.2781/1,2785/1,2787/1</v>
      </c>
      <c r="I89" s="22" t="s">
        <v>18</v>
      </c>
      <c r="J89" s="47" t="str">
        <f>IF(J12="","",J12)</f>
        <v>22. 3. 2022</v>
      </c>
      <c r="L89" s="25"/>
    </row>
    <row r="90" spans="2:47" s="1" customFormat="1" ht="6.95" customHeight="1">
      <c r="B90" s="25"/>
      <c r="L90" s="25"/>
    </row>
    <row r="91" spans="2:47" s="1" customFormat="1" ht="26.45" customHeight="1">
      <c r="B91" s="25"/>
      <c r="C91" s="22" t="s">
        <v>20</v>
      </c>
      <c r="F91" s="20" t="str">
        <f>E15</f>
        <v>Poľnohospodárske družstvo Kútniky, Kútniky č.640</v>
      </c>
      <c r="I91" s="22" t="s">
        <v>28</v>
      </c>
      <c r="J91" s="23" t="str">
        <f>E21</f>
        <v>BUING  s.r.o. , Veľký Meder, Tichá 5</v>
      </c>
      <c r="L91" s="25"/>
    </row>
    <row r="92" spans="2:47" s="1" customFormat="1" ht="15.6" customHeight="1">
      <c r="B92" s="25"/>
      <c r="C92" s="22" t="s">
        <v>26</v>
      </c>
      <c r="F92" s="20" t="str">
        <f>IF(E18="","",E18)</f>
        <v xml:space="preserve"> </v>
      </c>
      <c r="I92" s="22" t="s">
        <v>34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104" t="s">
        <v>158</v>
      </c>
      <c r="D94" s="96"/>
      <c r="E94" s="96"/>
      <c r="F94" s="96"/>
      <c r="G94" s="96"/>
      <c r="H94" s="96"/>
      <c r="I94" s="96"/>
      <c r="J94" s="105" t="s">
        <v>159</v>
      </c>
      <c r="K94" s="96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106" t="s">
        <v>160</v>
      </c>
      <c r="J96" s="60">
        <f>J122</f>
        <v>42428.184000000001</v>
      </c>
      <c r="L96" s="25"/>
      <c r="AU96" s="13" t="s">
        <v>161</v>
      </c>
    </row>
    <row r="97" spans="2:12" s="8" customFormat="1" ht="24.95" customHeight="1">
      <c r="B97" s="107"/>
      <c r="D97" s="108" t="s">
        <v>162</v>
      </c>
      <c r="E97" s="109"/>
      <c r="F97" s="109"/>
      <c r="G97" s="109"/>
      <c r="H97" s="109"/>
      <c r="I97" s="109"/>
      <c r="J97" s="110">
        <f>J123</f>
        <v>42428.184000000001</v>
      </c>
      <c r="L97" s="107"/>
    </row>
    <row r="98" spans="2:12" s="9" customFormat="1" ht="19.899999999999999" customHeight="1">
      <c r="B98" s="111"/>
      <c r="D98" s="112" t="s">
        <v>163</v>
      </c>
      <c r="E98" s="113"/>
      <c r="F98" s="113"/>
      <c r="G98" s="113"/>
      <c r="H98" s="113"/>
      <c r="I98" s="113"/>
      <c r="J98" s="114">
        <f>J124</f>
        <v>3658.7829999999999</v>
      </c>
      <c r="L98" s="111"/>
    </row>
    <row r="99" spans="2:12" s="9" customFormat="1" ht="19.899999999999999" customHeight="1">
      <c r="B99" s="111"/>
      <c r="D99" s="112" t="s">
        <v>164</v>
      </c>
      <c r="E99" s="113"/>
      <c r="F99" s="113"/>
      <c r="G99" s="113"/>
      <c r="H99" s="113"/>
      <c r="I99" s="113"/>
      <c r="J99" s="114">
        <f>J130</f>
        <v>3733.3069999999998</v>
      </c>
      <c r="L99" s="111"/>
    </row>
    <row r="100" spans="2:12" s="9" customFormat="1" ht="19.899999999999999" customHeight="1">
      <c r="B100" s="111"/>
      <c r="D100" s="112" t="s">
        <v>166</v>
      </c>
      <c r="E100" s="113"/>
      <c r="F100" s="113"/>
      <c r="G100" s="113"/>
      <c r="H100" s="113"/>
      <c r="I100" s="113"/>
      <c r="J100" s="114">
        <f>J133</f>
        <v>14453.755999999999</v>
      </c>
      <c r="L100" s="111"/>
    </row>
    <row r="101" spans="2:12" s="9" customFormat="1" ht="19.899999999999999" customHeight="1">
      <c r="B101" s="111"/>
      <c r="D101" s="112" t="s">
        <v>168</v>
      </c>
      <c r="E101" s="113"/>
      <c r="F101" s="113"/>
      <c r="G101" s="113"/>
      <c r="H101" s="113"/>
      <c r="I101" s="113"/>
      <c r="J101" s="114">
        <f>J135</f>
        <v>18679.598000000002</v>
      </c>
      <c r="L101" s="111"/>
    </row>
    <row r="102" spans="2:12" s="9" customFormat="1" ht="19.899999999999999" customHeight="1">
      <c r="B102" s="111"/>
      <c r="D102" s="112" t="s">
        <v>169</v>
      </c>
      <c r="E102" s="113"/>
      <c r="F102" s="113"/>
      <c r="G102" s="113"/>
      <c r="H102" s="113"/>
      <c r="I102" s="113"/>
      <c r="J102" s="114">
        <f>J139</f>
        <v>1902.74</v>
      </c>
      <c r="L102" s="111"/>
    </row>
    <row r="103" spans="2:12" s="1" customFormat="1" ht="21.75" customHeight="1">
      <c r="B103" s="25"/>
      <c r="L103" s="25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5"/>
    </row>
    <row r="109" spans="2:12" s="1" customFormat="1" ht="24.95" customHeight="1">
      <c r="B109" s="25"/>
      <c r="C109" s="17" t="s">
        <v>177</v>
      </c>
      <c r="L109" s="25"/>
    </row>
    <row r="110" spans="2:12" s="1" customFormat="1" ht="6.95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4.45" customHeight="1">
      <c r="B112" s="25"/>
      <c r="E112" s="204" t="str">
        <f>E7</f>
        <v>Rekonštrukcia  farmy ošípaných Malá Belá - Zmena č.1</v>
      </c>
      <c r="F112" s="205"/>
      <c r="G112" s="205"/>
      <c r="H112" s="205"/>
      <c r="L112" s="25"/>
    </row>
    <row r="113" spans="2:65" s="1" customFormat="1" ht="12" customHeight="1">
      <c r="B113" s="25"/>
      <c r="C113" s="22" t="s">
        <v>153</v>
      </c>
      <c r="L113" s="25"/>
    </row>
    <row r="114" spans="2:65" s="1" customFormat="1" ht="15.6" customHeight="1">
      <c r="B114" s="25"/>
      <c r="E114" s="171" t="str">
        <f>E9</f>
        <v>1371-4 - SO-18 Areálová komunikácia</v>
      </c>
      <c r="F114" s="203"/>
      <c r="G114" s="203"/>
      <c r="H114" s="203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F12</f>
        <v>Malá Belá,k.ú.Okoč, p.č.2781/1,2785/1,2787/1</v>
      </c>
      <c r="I116" s="22" t="s">
        <v>18</v>
      </c>
      <c r="J116" s="47" t="str">
        <f>IF(J12="","",J12)</f>
        <v>22. 3. 2022</v>
      </c>
      <c r="L116" s="25"/>
    </row>
    <row r="117" spans="2:65" s="1" customFormat="1" ht="6.95" customHeight="1">
      <c r="B117" s="25"/>
      <c r="L117" s="25"/>
    </row>
    <row r="118" spans="2:65" s="1" customFormat="1" ht="26.45" customHeight="1">
      <c r="B118" s="25"/>
      <c r="C118" s="22" t="s">
        <v>20</v>
      </c>
      <c r="F118" s="20" t="str">
        <f>E15</f>
        <v>Poľnohospodárske družstvo Kútniky, Kútniky č.640</v>
      </c>
      <c r="I118" s="22" t="s">
        <v>28</v>
      </c>
      <c r="J118" s="23" t="str">
        <f>E21</f>
        <v>BUING  s.r.o. , Veľký Meder, Tichá 5</v>
      </c>
      <c r="L118" s="25"/>
    </row>
    <row r="119" spans="2:65" s="1" customFormat="1" ht="15.6" customHeight="1">
      <c r="B119" s="25"/>
      <c r="C119" s="22" t="s">
        <v>26</v>
      </c>
      <c r="F119" s="20" t="str">
        <f>IF(E18="","",E18)</f>
        <v xml:space="preserve"> </v>
      </c>
      <c r="I119" s="22" t="s">
        <v>34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178</v>
      </c>
      <c r="D121" s="117" t="s">
        <v>61</v>
      </c>
      <c r="E121" s="117" t="s">
        <v>57</v>
      </c>
      <c r="F121" s="117" t="s">
        <v>58</v>
      </c>
      <c r="G121" s="117" t="s">
        <v>179</v>
      </c>
      <c r="H121" s="117" t="s">
        <v>180</v>
      </c>
      <c r="I121" s="117" t="s">
        <v>181</v>
      </c>
      <c r="J121" s="118" t="s">
        <v>159</v>
      </c>
      <c r="K121" s="119" t="s">
        <v>182</v>
      </c>
      <c r="L121" s="115"/>
      <c r="M121" s="53" t="s">
        <v>1</v>
      </c>
      <c r="N121" s="54" t="s">
        <v>40</v>
      </c>
      <c r="O121" s="54" t="s">
        <v>183</v>
      </c>
      <c r="P121" s="54" t="s">
        <v>184</v>
      </c>
      <c r="Q121" s="54" t="s">
        <v>185</v>
      </c>
      <c r="R121" s="54" t="s">
        <v>186</v>
      </c>
      <c r="S121" s="54" t="s">
        <v>187</v>
      </c>
      <c r="T121" s="55" t="s">
        <v>188</v>
      </c>
    </row>
    <row r="122" spans="2:65" s="1" customFormat="1" ht="22.9" customHeight="1">
      <c r="B122" s="25"/>
      <c r="C122" s="58" t="s">
        <v>160</v>
      </c>
      <c r="J122" s="120">
        <f>BK122</f>
        <v>42428.184000000001</v>
      </c>
      <c r="L122" s="25"/>
      <c r="M122" s="56"/>
      <c r="N122" s="48"/>
      <c r="O122" s="48"/>
      <c r="P122" s="121">
        <f>P123</f>
        <v>1366.873943695</v>
      </c>
      <c r="Q122" s="48"/>
      <c r="R122" s="121">
        <f>R123</f>
        <v>798.46376240999996</v>
      </c>
      <c r="S122" s="48"/>
      <c r="T122" s="122">
        <f>T123</f>
        <v>174.6816</v>
      </c>
      <c r="AT122" s="13" t="s">
        <v>75</v>
      </c>
      <c r="AU122" s="13" t="s">
        <v>161</v>
      </c>
      <c r="BK122" s="123">
        <f>BK123</f>
        <v>42428.184000000001</v>
      </c>
    </row>
    <row r="123" spans="2:65" s="11" customFormat="1" ht="25.9" customHeight="1">
      <c r="B123" s="124"/>
      <c r="D123" s="125" t="s">
        <v>75</v>
      </c>
      <c r="E123" s="126" t="s">
        <v>189</v>
      </c>
      <c r="F123" s="126" t="s">
        <v>190</v>
      </c>
      <c r="J123" s="127">
        <f>BK123</f>
        <v>42428.184000000001</v>
      </c>
      <c r="L123" s="124"/>
      <c r="M123" s="128"/>
      <c r="P123" s="129">
        <f>P124+P130+P133+P135+P139</f>
        <v>1366.873943695</v>
      </c>
      <c r="R123" s="129">
        <f>R124+R130+R133+R135+R139</f>
        <v>798.46376240999996</v>
      </c>
      <c r="T123" s="130">
        <f>T124+T130+T133+T135+T139</f>
        <v>174.6816</v>
      </c>
      <c r="AR123" s="125" t="s">
        <v>83</v>
      </c>
      <c r="AT123" s="131" t="s">
        <v>75</v>
      </c>
      <c r="AU123" s="131" t="s">
        <v>76</v>
      </c>
      <c r="AY123" s="125" t="s">
        <v>191</v>
      </c>
      <c r="BK123" s="132">
        <f>BK124+BK130+BK133+BK135+BK139</f>
        <v>42428.184000000001</v>
      </c>
    </row>
    <row r="124" spans="2:65" s="11" customFormat="1" ht="22.9" customHeight="1">
      <c r="B124" s="124"/>
      <c r="D124" s="125" t="s">
        <v>75</v>
      </c>
      <c r="E124" s="133" t="s">
        <v>83</v>
      </c>
      <c r="F124" s="133" t="s">
        <v>192</v>
      </c>
      <c r="J124" s="134">
        <f>BK124</f>
        <v>3658.7829999999999</v>
      </c>
      <c r="L124" s="124"/>
      <c r="M124" s="128"/>
      <c r="P124" s="129">
        <f>SUM(P125:P129)</f>
        <v>149.17179369499999</v>
      </c>
      <c r="R124" s="129">
        <f>SUM(R125:R129)</f>
        <v>0</v>
      </c>
      <c r="T124" s="130">
        <f>SUM(T125:T129)</f>
        <v>0</v>
      </c>
      <c r="AR124" s="125" t="s">
        <v>83</v>
      </c>
      <c r="AT124" s="131" t="s">
        <v>75</v>
      </c>
      <c r="AU124" s="131" t="s">
        <v>83</v>
      </c>
      <c r="AY124" s="125" t="s">
        <v>191</v>
      </c>
      <c r="BK124" s="132">
        <f>SUM(BK125:BK129)</f>
        <v>3658.7829999999999</v>
      </c>
    </row>
    <row r="125" spans="2:65" s="1" customFormat="1" ht="22.15" customHeight="1">
      <c r="B125" s="25"/>
      <c r="C125" s="135" t="s">
        <v>83</v>
      </c>
      <c r="D125" s="135" t="s">
        <v>193</v>
      </c>
      <c r="E125" s="136" t="s">
        <v>1015</v>
      </c>
      <c r="F125" s="137" t="s">
        <v>1016</v>
      </c>
      <c r="G125" s="138" t="s">
        <v>196</v>
      </c>
      <c r="H125" s="139">
        <v>306.791</v>
      </c>
      <c r="I125" s="139">
        <v>3.3359999999999999</v>
      </c>
      <c r="J125" s="139">
        <f>ROUND(I125*H125,3)</f>
        <v>1023.455</v>
      </c>
      <c r="K125" s="140"/>
      <c r="L125" s="25"/>
      <c r="M125" s="141" t="s">
        <v>1</v>
      </c>
      <c r="N125" s="142" t="s">
        <v>42</v>
      </c>
      <c r="O125" s="143">
        <v>0.20499999999999999</v>
      </c>
      <c r="P125" s="143">
        <f>O125*H125</f>
        <v>62.892154999999995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197</v>
      </c>
      <c r="AT125" s="145" t="s">
        <v>193</v>
      </c>
      <c r="AU125" s="145" t="s">
        <v>89</v>
      </c>
      <c r="AY125" s="13" t="s">
        <v>191</v>
      </c>
      <c r="BE125" s="146">
        <f>IF(N125="základná",J125,0)</f>
        <v>0</v>
      </c>
      <c r="BF125" s="146">
        <f>IF(N125="znížená",J125,0)</f>
        <v>1023.455</v>
      </c>
      <c r="BG125" s="146">
        <f>IF(N125="zákl. prenesená",J125,0)</f>
        <v>0</v>
      </c>
      <c r="BH125" s="146">
        <f>IF(N125="zníž. prenesená",J125,0)</f>
        <v>0</v>
      </c>
      <c r="BI125" s="146">
        <f>IF(N125="nulová",J125,0)</f>
        <v>0</v>
      </c>
      <c r="BJ125" s="13" t="s">
        <v>89</v>
      </c>
      <c r="BK125" s="147">
        <f>ROUND(I125*H125,3)</f>
        <v>1023.455</v>
      </c>
      <c r="BL125" s="13" t="s">
        <v>197</v>
      </c>
      <c r="BM125" s="145" t="s">
        <v>1017</v>
      </c>
    </row>
    <row r="126" spans="2:65" s="1" customFormat="1" ht="34.9" customHeight="1">
      <c r="B126" s="25"/>
      <c r="C126" s="135" t="s">
        <v>89</v>
      </c>
      <c r="D126" s="135" t="s">
        <v>193</v>
      </c>
      <c r="E126" s="136" t="s">
        <v>1018</v>
      </c>
      <c r="F126" s="137" t="s">
        <v>1019</v>
      </c>
      <c r="G126" s="138" t="s">
        <v>196</v>
      </c>
      <c r="H126" s="139">
        <v>470.851</v>
      </c>
      <c r="I126" s="139">
        <v>1.431</v>
      </c>
      <c r="J126" s="139">
        <f>ROUND(I126*H126,3)</f>
        <v>673.78800000000001</v>
      </c>
      <c r="K126" s="140"/>
      <c r="L126" s="25"/>
      <c r="M126" s="141" t="s">
        <v>1</v>
      </c>
      <c r="N126" s="142" t="s">
        <v>42</v>
      </c>
      <c r="O126" s="143">
        <v>2.2445E-2</v>
      </c>
      <c r="P126" s="143">
        <f>O126*H126</f>
        <v>10.568250695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197</v>
      </c>
      <c r="AT126" s="145" t="s">
        <v>193</v>
      </c>
      <c r="AU126" s="145" t="s">
        <v>89</v>
      </c>
      <c r="AY126" s="13" t="s">
        <v>191</v>
      </c>
      <c r="BE126" s="146">
        <f>IF(N126="základná",J126,0)</f>
        <v>0</v>
      </c>
      <c r="BF126" s="146">
        <f>IF(N126="znížená",J126,0)</f>
        <v>673.78800000000001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3" t="s">
        <v>89</v>
      </c>
      <c r="BK126" s="147">
        <f>ROUND(I126*H126,3)</f>
        <v>673.78800000000001</v>
      </c>
      <c r="BL126" s="13" t="s">
        <v>197</v>
      </c>
      <c r="BM126" s="145" t="s">
        <v>1020</v>
      </c>
    </row>
    <row r="127" spans="2:65" s="1" customFormat="1" ht="22.15" customHeight="1">
      <c r="B127" s="25"/>
      <c r="C127" s="135" t="s">
        <v>125</v>
      </c>
      <c r="D127" s="135" t="s">
        <v>193</v>
      </c>
      <c r="E127" s="136" t="s">
        <v>834</v>
      </c>
      <c r="F127" s="137" t="s">
        <v>835</v>
      </c>
      <c r="G127" s="138" t="s">
        <v>196</v>
      </c>
      <c r="H127" s="139">
        <v>470.851</v>
      </c>
      <c r="I127" s="139">
        <v>1.08</v>
      </c>
      <c r="J127" s="139">
        <f>ROUND(I127*H127,3)</f>
        <v>508.51900000000001</v>
      </c>
      <c r="K127" s="140"/>
      <c r="L127" s="25"/>
      <c r="M127" s="141" t="s">
        <v>1</v>
      </c>
      <c r="N127" s="142" t="s">
        <v>42</v>
      </c>
      <c r="O127" s="143">
        <v>5.3999999999999999E-2</v>
      </c>
      <c r="P127" s="143">
        <f>O127*H127</f>
        <v>25.425954000000001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197</v>
      </c>
      <c r="AT127" s="145" t="s">
        <v>193</v>
      </c>
      <c r="AU127" s="145" t="s">
        <v>89</v>
      </c>
      <c r="AY127" s="13" t="s">
        <v>191</v>
      </c>
      <c r="BE127" s="146">
        <f>IF(N127="základná",J127,0)</f>
        <v>0</v>
      </c>
      <c r="BF127" s="146">
        <f>IF(N127="znížená",J127,0)</f>
        <v>508.51900000000001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3" t="s">
        <v>89</v>
      </c>
      <c r="BK127" s="147">
        <f>ROUND(I127*H127,3)</f>
        <v>508.51900000000001</v>
      </c>
      <c r="BL127" s="13" t="s">
        <v>197</v>
      </c>
      <c r="BM127" s="145" t="s">
        <v>1021</v>
      </c>
    </row>
    <row r="128" spans="2:65" s="1" customFormat="1" ht="22.15" customHeight="1">
      <c r="B128" s="25"/>
      <c r="C128" s="135" t="s">
        <v>197</v>
      </c>
      <c r="D128" s="135" t="s">
        <v>193</v>
      </c>
      <c r="E128" s="136" t="s">
        <v>1022</v>
      </c>
      <c r="F128" s="137" t="s">
        <v>1023</v>
      </c>
      <c r="G128" s="138" t="s">
        <v>196</v>
      </c>
      <c r="H128" s="139">
        <v>470.851</v>
      </c>
      <c r="I128" s="139">
        <v>2.0019999999999998</v>
      </c>
      <c r="J128" s="139">
        <f>ROUND(I128*H128,3)</f>
        <v>942.64400000000001</v>
      </c>
      <c r="K128" s="140"/>
      <c r="L128" s="25"/>
      <c r="M128" s="141" t="s">
        <v>1</v>
      </c>
      <c r="N128" s="142" t="s">
        <v>42</v>
      </c>
      <c r="O128" s="143">
        <v>3.4000000000000002E-2</v>
      </c>
      <c r="P128" s="143">
        <f>O128*H128</f>
        <v>16.008934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197</v>
      </c>
      <c r="AT128" s="145" t="s">
        <v>193</v>
      </c>
      <c r="AU128" s="145" t="s">
        <v>89</v>
      </c>
      <c r="AY128" s="13" t="s">
        <v>191</v>
      </c>
      <c r="BE128" s="146">
        <f>IF(N128="základná",J128,0)</f>
        <v>0</v>
      </c>
      <c r="BF128" s="146">
        <f>IF(N128="znížená",J128,0)</f>
        <v>942.64400000000001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89</v>
      </c>
      <c r="BK128" s="147">
        <f>ROUND(I128*H128,3)</f>
        <v>942.64400000000001</v>
      </c>
      <c r="BL128" s="13" t="s">
        <v>197</v>
      </c>
      <c r="BM128" s="145" t="s">
        <v>1024</v>
      </c>
    </row>
    <row r="129" spans="2:65" s="1" customFormat="1" ht="14.45" customHeight="1">
      <c r="B129" s="25"/>
      <c r="C129" s="135" t="s">
        <v>208</v>
      </c>
      <c r="D129" s="135" t="s">
        <v>193</v>
      </c>
      <c r="E129" s="136" t="s">
        <v>236</v>
      </c>
      <c r="F129" s="137" t="s">
        <v>237</v>
      </c>
      <c r="G129" s="138" t="s">
        <v>233</v>
      </c>
      <c r="H129" s="139">
        <v>342.76499999999999</v>
      </c>
      <c r="I129" s="139">
        <v>1.4890000000000001</v>
      </c>
      <c r="J129" s="139">
        <f>ROUND(I129*H129,3)</f>
        <v>510.37700000000001</v>
      </c>
      <c r="K129" s="140"/>
      <c r="L129" s="25"/>
      <c r="M129" s="141" t="s">
        <v>1</v>
      </c>
      <c r="N129" s="142" t="s">
        <v>42</v>
      </c>
      <c r="O129" s="143">
        <v>0.1</v>
      </c>
      <c r="P129" s="143">
        <f>O129*H129</f>
        <v>34.276499999999999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197</v>
      </c>
      <c r="AT129" s="145" t="s">
        <v>193</v>
      </c>
      <c r="AU129" s="145" t="s">
        <v>89</v>
      </c>
      <c r="AY129" s="13" t="s">
        <v>191</v>
      </c>
      <c r="BE129" s="146">
        <f>IF(N129="základná",J129,0)</f>
        <v>0</v>
      </c>
      <c r="BF129" s="146">
        <f>IF(N129="znížená",J129,0)</f>
        <v>510.37700000000001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89</v>
      </c>
      <c r="BK129" s="147">
        <f>ROUND(I129*H129,3)</f>
        <v>510.37700000000001</v>
      </c>
      <c r="BL129" s="13" t="s">
        <v>197</v>
      </c>
      <c r="BM129" s="145" t="s">
        <v>1025</v>
      </c>
    </row>
    <row r="130" spans="2:65" s="11" customFormat="1" ht="22.9" customHeight="1">
      <c r="B130" s="124"/>
      <c r="D130" s="125" t="s">
        <v>75</v>
      </c>
      <c r="E130" s="133" t="s">
        <v>89</v>
      </c>
      <c r="F130" s="133" t="s">
        <v>239</v>
      </c>
      <c r="J130" s="134">
        <f>BK130</f>
        <v>3733.3069999999998</v>
      </c>
      <c r="L130" s="124"/>
      <c r="M130" s="128"/>
      <c r="P130" s="129">
        <f>SUM(P131:P132)</f>
        <v>83.290896000000004</v>
      </c>
      <c r="R130" s="129">
        <f>SUM(R131:R132)</f>
        <v>0.58303640999999995</v>
      </c>
      <c r="T130" s="130">
        <f>SUM(T131:T132)</f>
        <v>0</v>
      </c>
      <c r="AR130" s="125" t="s">
        <v>83</v>
      </c>
      <c r="AT130" s="131" t="s">
        <v>75</v>
      </c>
      <c r="AU130" s="131" t="s">
        <v>83</v>
      </c>
      <c r="AY130" s="125" t="s">
        <v>191</v>
      </c>
      <c r="BK130" s="132">
        <f>SUM(BK131:BK132)</f>
        <v>3733.3069999999998</v>
      </c>
    </row>
    <row r="131" spans="2:65" s="1" customFormat="1" ht="30" customHeight="1">
      <c r="B131" s="25"/>
      <c r="C131" s="135" t="s">
        <v>212</v>
      </c>
      <c r="D131" s="135" t="s">
        <v>193</v>
      </c>
      <c r="E131" s="136" t="s">
        <v>292</v>
      </c>
      <c r="F131" s="137" t="s">
        <v>293</v>
      </c>
      <c r="G131" s="138" t="s">
        <v>233</v>
      </c>
      <c r="H131" s="139">
        <v>1735.2270000000001</v>
      </c>
      <c r="I131" s="139">
        <v>0.80100000000000005</v>
      </c>
      <c r="J131" s="139">
        <f>ROUND(I131*H131,3)</f>
        <v>1389.9169999999999</v>
      </c>
      <c r="K131" s="140"/>
      <c r="L131" s="25"/>
      <c r="M131" s="141" t="s">
        <v>1</v>
      </c>
      <c r="N131" s="142" t="s">
        <v>42</v>
      </c>
      <c r="O131" s="143">
        <v>4.8000000000000001E-2</v>
      </c>
      <c r="P131" s="143">
        <f>O131*H131</f>
        <v>83.290896000000004</v>
      </c>
      <c r="Q131" s="143">
        <v>3.0000000000000001E-5</v>
      </c>
      <c r="R131" s="143">
        <f>Q131*H131</f>
        <v>5.2056810000000002E-2</v>
      </c>
      <c r="S131" s="143">
        <v>0</v>
      </c>
      <c r="T131" s="144">
        <f>S131*H131</f>
        <v>0</v>
      </c>
      <c r="AR131" s="145" t="s">
        <v>197</v>
      </c>
      <c r="AT131" s="145" t="s">
        <v>193</v>
      </c>
      <c r="AU131" s="145" t="s">
        <v>89</v>
      </c>
      <c r="AY131" s="13" t="s">
        <v>191</v>
      </c>
      <c r="BE131" s="146">
        <f>IF(N131="základná",J131,0)</f>
        <v>0</v>
      </c>
      <c r="BF131" s="146">
        <f>IF(N131="znížená",J131,0)</f>
        <v>1389.9169999999999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89</v>
      </c>
      <c r="BK131" s="147">
        <f>ROUND(I131*H131,3)</f>
        <v>1389.9169999999999</v>
      </c>
      <c r="BL131" s="13" t="s">
        <v>197</v>
      </c>
      <c r="BM131" s="145" t="s">
        <v>1026</v>
      </c>
    </row>
    <row r="132" spans="2:65" s="1" customFormat="1" ht="14.45" customHeight="1">
      <c r="B132" s="25"/>
      <c r="C132" s="148" t="s">
        <v>216</v>
      </c>
      <c r="D132" s="148" t="s">
        <v>225</v>
      </c>
      <c r="E132" s="149" t="s">
        <v>296</v>
      </c>
      <c r="F132" s="150" t="s">
        <v>297</v>
      </c>
      <c r="G132" s="151" t="s">
        <v>233</v>
      </c>
      <c r="H132" s="152">
        <v>1769.932</v>
      </c>
      <c r="I132" s="152">
        <v>1.3240000000000001</v>
      </c>
      <c r="J132" s="152">
        <f>ROUND(I132*H132,3)</f>
        <v>2343.39</v>
      </c>
      <c r="K132" s="153"/>
      <c r="L132" s="154"/>
      <c r="M132" s="155" t="s">
        <v>1</v>
      </c>
      <c r="N132" s="156" t="s">
        <v>42</v>
      </c>
      <c r="O132" s="143">
        <v>0</v>
      </c>
      <c r="P132" s="143">
        <f>O132*H132</f>
        <v>0</v>
      </c>
      <c r="Q132" s="143">
        <v>2.9999999999999997E-4</v>
      </c>
      <c r="R132" s="143">
        <f>Q132*H132</f>
        <v>0.5309796</v>
      </c>
      <c r="S132" s="143">
        <v>0</v>
      </c>
      <c r="T132" s="144">
        <f>S132*H132</f>
        <v>0</v>
      </c>
      <c r="AR132" s="145" t="s">
        <v>220</v>
      </c>
      <c r="AT132" s="145" t="s">
        <v>225</v>
      </c>
      <c r="AU132" s="145" t="s">
        <v>89</v>
      </c>
      <c r="AY132" s="13" t="s">
        <v>191</v>
      </c>
      <c r="BE132" s="146">
        <f>IF(N132="základná",J132,0)</f>
        <v>0</v>
      </c>
      <c r="BF132" s="146">
        <f>IF(N132="znížená",J132,0)</f>
        <v>2343.39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89</v>
      </c>
      <c r="BK132" s="147">
        <f>ROUND(I132*H132,3)</f>
        <v>2343.39</v>
      </c>
      <c r="BL132" s="13" t="s">
        <v>197</v>
      </c>
      <c r="BM132" s="145" t="s">
        <v>1027</v>
      </c>
    </row>
    <row r="133" spans="2:65" s="11" customFormat="1" ht="22.9" customHeight="1">
      <c r="B133" s="124"/>
      <c r="D133" s="125" t="s">
        <v>75</v>
      </c>
      <c r="E133" s="133" t="s">
        <v>208</v>
      </c>
      <c r="F133" s="133" t="s">
        <v>316</v>
      </c>
      <c r="J133" s="134">
        <f>BK133</f>
        <v>14453.755999999999</v>
      </c>
      <c r="L133" s="124"/>
      <c r="M133" s="128"/>
      <c r="P133" s="129">
        <f>P134</f>
        <v>57.090942000000005</v>
      </c>
      <c r="R133" s="129">
        <f>R134</f>
        <v>797.88072599999998</v>
      </c>
      <c r="T133" s="130">
        <f>T134</f>
        <v>0</v>
      </c>
      <c r="AR133" s="125" t="s">
        <v>83</v>
      </c>
      <c r="AT133" s="131" t="s">
        <v>75</v>
      </c>
      <c r="AU133" s="131" t="s">
        <v>83</v>
      </c>
      <c r="AY133" s="125" t="s">
        <v>191</v>
      </c>
      <c r="BK133" s="132">
        <f>BK134</f>
        <v>14453.755999999999</v>
      </c>
    </row>
    <row r="134" spans="2:65" s="1" customFormat="1" ht="30" customHeight="1">
      <c r="B134" s="25"/>
      <c r="C134" s="135" t="s">
        <v>220</v>
      </c>
      <c r="D134" s="135" t="s">
        <v>193</v>
      </c>
      <c r="E134" s="136" t="s">
        <v>994</v>
      </c>
      <c r="F134" s="137" t="s">
        <v>995</v>
      </c>
      <c r="G134" s="138" t="s">
        <v>233</v>
      </c>
      <c r="H134" s="139">
        <v>1392.462</v>
      </c>
      <c r="I134" s="139">
        <v>10.38</v>
      </c>
      <c r="J134" s="139">
        <f>ROUND(I134*H134,3)</f>
        <v>14453.755999999999</v>
      </c>
      <c r="K134" s="140"/>
      <c r="L134" s="25"/>
      <c r="M134" s="141" t="s">
        <v>1</v>
      </c>
      <c r="N134" s="142" t="s">
        <v>42</v>
      </c>
      <c r="O134" s="143">
        <v>4.1000000000000002E-2</v>
      </c>
      <c r="P134" s="143">
        <f>O134*H134</f>
        <v>57.090942000000005</v>
      </c>
      <c r="Q134" s="143">
        <v>0.57299999999999995</v>
      </c>
      <c r="R134" s="143">
        <f>Q134*H134</f>
        <v>797.88072599999998</v>
      </c>
      <c r="S134" s="143">
        <v>0</v>
      </c>
      <c r="T134" s="144">
        <f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>IF(N134="základná",J134,0)</f>
        <v>0</v>
      </c>
      <c r="BF134" s="146">
        <f>IF(N134="znížená",J134,0)</f>
        <v>14453.755999999999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89</v>
      </c>
      <c r="BK134" s="147">
        <f>ROUND(I134*H134,3)</f>
        <v>14453.755999999999</v>
      </c>
      <c r="BL134" s="13" t="s">
        <v>197</v>
      </c>
      <c r="BM134" s="145" t="s">
        <v>1028</v>
      </c>
    </row>
    <row r="135" spans="2:65" s="11" customFormat="1" ht="22.9" customHeight="1">
      <c r="B135" s="124"/>
      <c r="D135" s="125" t="s">
        <v>75</v>
      </c>
      <c r="E135" s="133" t="s">
        <v>224</v>
      </c>
      <c r="F135" s="133" t="s">
        <v>354</v>
      </c>
      <c r="J135" s="134">
        <f>BK135</f>
        <v>18679.598000000002</v>
      </c>
      <c r="L135" s="124"/>
      <c r="M135" s="128"/>
      <c r="P135" s="129">
        <f>SUM(P136:P138)</f>
        <v>1039.792504</v>
      </c>
      <c r="R135" s="129">
        <f>SUM(R136:R138)</f>
        <v>0</v>
      </c>
      <c r="T135" s="130">
        <f>SUM(T136:T138)</f>
        <v>174.6816</v>
      </c>
      <c r="AR135" s="125" t="s">
        <v>83</v>
      </c>
      <c r="AT135" s="131" t="s">
        <v>75</v>
      </c>
      <c r="AU135" s="131" t="s">
        <v>83</v>
      </c>
      <c r="AY135" s="125" t="s">
        <v>191</v>
      </c>
      <c r="BK135" s="132">
        <f>SUM(BK136:BK138)</f>
        <v>18679.598000000002</v>
      </c>
    </row>
    <row r="136" spans="2:65" s="1" customFormat="1" ht="30" customHeight="1">
      <c r="B136" s="25"/>
      <c r="C136" s="135" t="s">
        <v>224</v>
      </c>
      <c r="D136" s="135" t="s">
        <v>193</v>
      </c>
      <c r="E136" s="136" t="s">
        <v>372</v>
      </c>
      <c r="F136" s="137" t="s">
        <v>373</v>
      </c>
      <c r="G136" s="138" t="s">
        <v>196</v>
      </c>
      <c r="H136" s="139">
        <v>72.784000000000006</v>
      </c>
      <c r="I136" s="139">
        <v>215.321</v>
      </c>
      <c r="J136" s="139">
        <f>ROUND(I136*H136,3)</f>
        <v>15671.924000000001</v>
      </c>
      <c r="K136" s="140"/>
      <c r="L136" s="25"/>
      <c r="M136" s="141" t="s">
        <v>1</v>
      </c>
      <c r="N136" s="142" t="s">
        <v>42</v>
      </c>
      <c r="O136" s="143">
        <v>12.606</v>
      </c>
      <c r="P136" s="143">
        <f>O136*H136</f>
        <v>917.51510400000006</v>
      </c>
      <c r="Q136" s="143">
        <v>0</v>
      </c>
      <c r="R136" s="143">
        <f>Q136*H136</f>
        <v>0</v>
      </c>
      <c r="S136" s="143">
        <v>2.4</v>
      </c>
      <c r="T136" s="144">
        <f>S136*H136</f>
        <v>174.6816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>IF(N136="základná",J136,0)</f>
        <v>0</v>
      </c>
      <c r="BF136" s="146">
        <f>IF(N136="znížená",J136,0)</f>
        <v>15671.924000000001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3" t="s">
        <v>89</v>
      </c>
      <c r="BK136" s="147">
        <f>ROUND(I136*H136,3)</f>
        <v>15671.924000000001</v>
      </c>
      <c r="BL136" s="13" t="s">
        <v>197</v>
      </c>
      <c r="BM136" s="145" t="s">
        <v>1029</v>
      </c>
    </row>
    <row r="137" spans="2:65" s="1" customFormat="1" ht="19.899999999999999" customHeight="1">
      <c r="B137" s="25"/>
      <c r="C137" s="135" t="s">
        <v>230</v>
      </c>
      <c r="D137" s="135" t="s">
        <v>193</v>
      </c>
      <c r="E137" s="136" t="s">
        <v>380</v>
      </c>
      <c r="F137" s="137" t="s">
        <v>381</v>
      </c>
      <c r="G137" s="138" t="s">
        <v>228</v>
      </c>
      <c r="H137" s="139">
        <v>174.68199999999999</v>
      </c>
      <c r="I137" s="139">
        <v>13.169</v>
      </c>
      <c r="J137" s="139">
        <f>ROUND(I137*H137,3)</f>
        <v>2300.3870000000002</v>
      </c>
      <c r="K137" s="140"/>
      <c r="L137" s="25"/>
      <c r="M137" s="141" t="s">
        <v>1</v>
      </c>
      <c r="N137" s="142" t="s">
        <v>42</v>
      </c>
      <c r="O137" s="143">
        <v>0.59799999999999998</v>
      </c>
      <c r="P137" s="143">
        <f>O137*H137</f>
        <v>104.459836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>IF(N137="základná",J137,0)</f>
        <v>0</v>
      </c>
      <c r="BF137" s="146">
        <f>IF(N137="znížená",J137,0)</f>
        <v>2300.3870000000002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89</v>
      </c>
      <c r="BK137" s="147">
        <f>ROUND(I137*H137,3)</f>
        <v>2300.3870000000002</v>
      </c>
      <c r="BL137" s="13" t="s">
        <v>197</v>
      </c>
      <c r="BM137" s="145" t="s">
        <v>1030</v>
      </c>
    </row>
    <row r="138" spans="2:65" s="1" customFormat="1" ht="22.15" customHeight="1">
      <c r="B138" s="25"/>
      <c r="C138" s="135" t="s">
        <v>235</v>
      </c>
      <c r="D138" s="135" t="s">
        <v>193</v>
      </c>
      <c r="E138" s="136" t="s">
        <v>384</v>
      </c>
      <c r="F138" s="137" t="s">
        <v>385</v>
      </c>
      <c r="G138" s="138" t="s">
        <v>228</v>
      </c>
      <c r="H138" s="139">
        <v>174.68199999999999</v>
      </c>
      <c r="I138" s="139">
        <v>4.0490000000000004</v>
      </c>
      <c r="J138" s="139">
        <f>ROUND(I138*H138,3)</f>
        <v>707.28700000000003</v>
      </c>
      <c r="K138" s="140"/>
      <c r="L138" s="25"/>
      <c r="M138" s="141" t="s">
        <v>1</v>
      </c>
      <c r="N138" s="142" t="s">
        <v>42</v>
      </c>
      <c r="O138" s="143">
        <v>0.10199999999999999</v>
      </c>
      <c r="P138" s="143">
        <f>O138*H138</f>
        <v>17.817563999999997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>IF(N138="základná",J138,0)</f>
        <v>0</v>
      </c>
      <c r="BF138" s="146">
        <f>IF(N138="znížená",J138,0)</f>
        <v>707.28700000000003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89</v>
      </c>
      <c r="BK138" s="147">
        <f>ROUND(I138*H138,3)</f>
        <v>707.28700000000003</v>
      </c>
      <c r="BL138" s="13" t="s">
        <v>197</v>
      </c>
      <c r="BM138" s="145" t="s">
        <v>1031</v>
      </c>
    </row>
    <row r="139" spans="2:65" s="11" customFormat="1" ht="22.9" customHeight="1">
      <c r="B139" s="124"/>
      <c r="D139" s="125" t="s">
        <v>75</v>
      </c>
      <c r="E139" s="133" t="s">
        <v>387</v>
      </c>
      <c r="F139" s="133" t="s">
        <v>388</v>
      </c>
      <c r="J139" s="134">
        <f>BK139</f>
        <v>1902.74</v>
      </c>
      <c r="L139" s="124"/>
      <c r="M139" s="128"/>
      <c r="P139" s="129">
        <f>P140</f>
        <v>37.527808</v>
      </c>
      <c r="R139" s="129">
        <f>R140</f>
        <v>0</v>
      </c>
      <c r="T139" s="130">
        <f>T140</f>
        <v>0</v>
      </c>
      <c r="AR139" s="125" t="s">
        <v>83</v>
      </c>
      <c r="AT139" s="131" t="s">
        <v>75</v>
      </c>
      <c r="AU139" s="131" t="s">
        <v>83</v>
      </c>
      <c r="AY139" s="125" t="s">
        <v>191</v>
      </c>
      <c r="BK139" s="132">
        <f>BK140</f>
        <v>1902.74</v>
      </c>
    </row>
    <row r="140" spans="2:65" s="1" customFormat="1" ht="22.15" customHeight="1">
      <c r="B140" s="25"/>
      <c r="C140" s="135" t="s">
        <v>240</v>
      </c>
      <c r="D140" s="135" t="s">
        <v>193</v>
      </c>
      <c r="E140" s="136" t="s">
        <v>1032</v>
      </c>
      <c r="F140" s="137" t="s">
        <v>1033</v>
      </c>
      <c r="G140" s="138" t="s">
        <v>228</v>
      </c>
      <c r="H140" s="139">
        <v>798.46400000000006</v>
      </c>
      <c r="I140" s="139">
        <v>2.383</v>
      </c>
      <c r="J140" s="139">
        <f>ROUND(I140*H140,3)</f>
        <v>1902.74</v>
      </c>
      <c r="K140" s="140"/>
      <c r="L140" s="25"/>
      <c r="M140" s="157" t="s">
        <v>1</v>
      </c>
      <c r="N140" s="158" t="s">
        <v>42</v>
      </c>
      <c r="O140" s="159">
        <v>4.7E-2</v>
      </c>
      <c r="P140" s="159">
        <f>O140*H140</f>
        <v>37.527808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>IF(N140="základná",J140,0)</f>
        <v>0</v>
      </c>
      <c r="BF140" s="146">
        <f>IF(N140="znížená",J140,0)</f>
        <v>1902.74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89</v>
      </c>
      <c r="BK140" s="147">
        <f>ROUND(I140*H140,3)</f>
        <v>1902.74</v>
      </c>
      <c r="BL140" s="13" t="s">
        <v>197</v>
      </c>
      <c r="BM140" s="145" t="s">
        <v>1034</v>
      </c>
    </row>
    <row r="141" spans="2:65" s="1" customFormat="1" ht="6.95" customHeight="1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25"/>
    </row>
  </sheetData>
  <sheetProtection algorithmName="SHA-512" hashValue="+i9x8IwsHnkaFHXPQpUby6XHf9gFzAMgFhGDws0NAHaGuHQgn7yS6g1OAciGCPTHl3rWQlzFLMeczTKl7BFt6Q==" saltValue="9vah2Pca+cG3X5VL8oeVLVLS633N664t+S4zWsg31ztAtx0yNMz8sCN0gfzMoEIIY1WGfScuIzSF3Tw19aB9tw==" spinCount="100000" sheet="1" objects="1" scenarios="1" formatColumns="0" formatRows="0" autoFilter="0"/>
  <autoFilter ref="C121:K140" xr:uid="{00000000-0009-0000-0000-00000E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BM17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139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1035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1036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ROUND(J130, 2)</f>
        <v>28573.09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ROUND((SUM(BE130:BE170)),  2)</f>
        <v>0</v>
      </c>
      <c r="G35" s="93"/>
      <c r="H35" s="93"/>
      <c r="I35" s="94">
        <v>0.2</v>
      </c>
      <c r="J35" s="92">
        <f>ROUND(((SUM(BE130:BE170))*I35),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ROUND((SUM(BF130:BF170)),  2)</f>
        <v>28573.09</v>
      </c>
      <c r="I36" s="95">
        <v>0.2</v>
      </c>
      <c r="J36" s="80">
        <f>ROUND(((SUM(BF130:BF170))*I36),  2)</f>
        <v>5714.62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ROUND((SUM(BG130:BG170)),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ROUND((SUM(BH130:BH170)),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ROUND((SUM(BI130:BI170)),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34287.71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1035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1371-5-1 - HSV a PSV všeobecne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J130</f>
        <v>28573.091999999997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J131</f>
        <v>6786.2029999999995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J132</f>
        <v>523.22400000000005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J135</f>
        <v>5287.0789999999997</v>
      </c>
      <c r="L101" s="111"/>
    </row>
    <row r="102" spans="2:47" s="9" customFormat="1" ht="19.899999999999999" customHeight="1">
      <c r="B102" s="111"/>
      <c r="D102" s="112" t="s">
        <v>169</v>
      </c>
      <c r="E102" s="113"/>
      <c r="F102" s="113"/>
      <c r="G102" s="113"/>
      <c r="H102" s="113"/>
      <c r="I102" s="113"/>
      <c r="J102" s="114">
        <f>J146</f>
        <v>975.9</v>
      </c>
      <c r="L102" s="111"/>
    </row>
    <row r="103" spans="2:47" s="8" customFormat="1" ht="24.95" customHeight="1">
      <c r="B103" s="107"/>
      <c r="D103" s="108" t="s">
        <v>170</v>
      </c>
      <c r="E103" s="109"/>
      <c r="F103" s="109"/>
      <c r="G103" s="109"/>
      <c r="H103" s="109"/>
      <c r="I103" s="109"/>
      <c r="J103" s="110">
        <f>J148</f>
        <v>9154.5449999999983</v>
      </c>
      <c r="L103" s="107"/>
    </row>
    <row r="104" spans="2:47" s="9" customFormat="1" ht="19.899999999999999" customHeight="1">
      <c r="B104" s="111"/>
      <c r="D104" s="112" t="s">
        <v>171</v>
      </c>
      <c r="E104" s="113"/>
      <c r="F104" s="113"/>
      <c r="G104" s="113"/>
      <c r="H104" s="113"/>
      <c r="I104" s="113"/>
      <c r="J104" s="114">
        <f>J149</f>
        <v>802.08899999999994</v>
      </c>
      <c r="L104" s="111"/>
    </row>
    <row r="105" spans="2:47" s="9" customFormat="1" ht="19.899999999999999" customHeight="1">
      <c r="B105" s="111"/>
      <c r="D105" s="112" t="s">
        <v>172</v>
      </c>
      <c r="E105" s="113"/>
      <c r="F105" s="113"/>
      <c r="G105" s="113"/>
      <c r="H105" s="113"/>
      <c r="I105" s="113"/>
      <c r="J105" s="114">
        <f>J157</f>
        <v>566.83399999999995</v>
      </c>
      <c r="L105" s="111"/>
    </row>
    <row r="106" spans="2:47" s="9" customFormat="1" ht="19.899999999999999" customHeight="1">
      <c r="B106" s="111"/>
      <c r="D106" s="112" t="s">
        <v>174</v>
      </c>
      <c r="E106" s="113"/>
      <c r="F106" s="113"/>
      <c r="G106" s="113"/>
      <c r="H106" s="113"/>
      <c r="I106" s="113"/>
      <c r="J106" s="114">
        <f>J161</f>
        <v>7785.6219999999994</v>
      </c>
      <c r="L106" s="111"/>
    </row>
    <row r="107" spans="2:47" s="8" customFormat="1" ht="24.95" customHeight="1">
      <c r="B107" s="107"/>
      <c r="D107" s="108" t="s">
        <v>175</v>
      </c>
      <c r="E107" s="109"/>
      <c r="F107" s="109"/>
      <c r="G107" s="109"/>
      <c r="H107" s="109"/>
      <c r="I107" s="109"/>
      <c r="J107" s="110">
        <f>J168</f>
        <v>12632.343999999999</v>
      </c>
      <c r="L107" s="107"/>
    </row>
    <row r="108" spans="2:47" s="9" customFormat="1" ht="19.899999999999999" customHeight="1">
      <c r="B108" s="111"/>
      <c r="D108" s="112" t="s">
        <v>176</v>
      </c>
      <c r="E108" s="113"/>
      <c r="F108" s="113"/>
      <c r="G108" s="113"/>
      <c r="H108" s="113"/>
      <c r="I108" s="113"/>
      <c r="J108" s="114">
        <f>J169</f>
        <v>12632.343999999999</v>
      </c>
      <c r="L108" s="111"/>
    </row>
    <row r="109" spans="2:47" s="1" customFormat="1" ht="21.75" customHeight="1">
      <c r="B109" s="25"/>
      <c r="L109" s="25"/>
    </row>
    <row r="110" spans="2:47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</row>
    <row r="114" spans="2:12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5"/>
    </row>
    <row r="115" spans="2:12" s="1" customFormat="1" ht="24.95" customHeight="1">
      <c r="B115" s="25"/>
      <c r="C115" s="17" t="s">
        <v>177</v>
      </c>
      <c r="L115" s="25"/>
    </row>
    <row r="116" spans="2:12" s="1" customFormat="1" ht="6.95" customHeight="1">
      <c r="B116" s="25"/>
      <c r="L116" s="25"/>
    </row>
    <row r="117" spans="2:12" s="1" customFormat="1" ht="12" customHeight="1">
      <c r="B117" s="25"/>
      <c r="C117" s="22" t="s">
        <v>12</v>
      </c>
      <c r="L117" s="25"/>
    </row>
    <row r="118" spans="2:12" s="1" customFormat="1" ht="14.45" customHeight="1">
      <c r="B118" s="25"/>
      <c r="E118" s="204" t="str">
        <f>E7</f>
        <v>Rekonštrukcia  farmy ošípaných Malá Belá - Zmena č.1</v>
      </c>
      <c r="F118" s="205"/>
      <c r="G118" s="205"/>
      <c r="H118" s="205"/>
      <c r="L118" s="25"/>
    </row>
    <row r="119" spans="2:12" ht="12" customHeight="1">
      <c r="B119" s="16"/>
      <c r="C119" s="22" t="s">
        <v>153</v>
      </c>
      <c r="L119" s="16"/>
    </row>
    <row r="120" spans="2:12" s="1" customFormat="1" ht="14.45" customHeight="1">
      <c r="B120" s="25"/>
      <c r="E120" s="204" t="s">
        <v>1035</v>
      </c>
      <c r="F120" s="203"/>
      <c r="G120" s="203"/>
      <c r="H120" s="203"/>
      <c r="L120" s="25"/>
    </row>
    <row r="121" spans="2:12" s="1" customFormat="1" ht="12" customHeight="1">
      <c r="B121" s="25"/>
      <c r="C121" s="22" t="s">
        <v>155</v>
      </c>
      <c r="L121" s="25"/>
    </row>
    <row r="122" spans="2:12" s="1" customFormat="1" ht="15.6" customHeight="1">
      <c r="B122" s="25"/>
      <c r="E122" s="171" t="str">
        <f>E11</f>
        <v>1371-5-1 - HSV a PSV všeobecne</v>
      </c>
      <c r="F122" s="203"/>
      <c r="G122" s="203"/>
      <c r="H122" s="203"/>
      <c r="L122" s="25"/>
    </row>
    <row r="123" spans="2:12" s="1" customFormat="1" ht="6.95" customHeight="1">
      <c r="B123" s="25"/>
      <c r="L123" s="25"/>
    </row>
    <row r="124" spans="2:12" s="1" customFormat="1" ht="12" customHeight="1">
      <c r="B124" s="25"/>
      <c r="C124" s="22" t="s">
        <v>16</v>
      </c>
      <c r="F124" s="20" t="str">
        <f>F14</f>
        <v>Malá Belá,k.ú.Okoč, p.č.2781/1,2785/1,2787/1</v>
      </c>
      <c r="I124" s="22" t="s">
        <v>18</v>
      </c>
      <c r="J124" s="47" t="str">
        <f>IF(J14="","",J14)</f>
        <v>22. 3. 2022</v>
      </c>
      <c r="L124" s="25"/>
    </row>
    <row r="125" spans="2:12" s="1" customFormat="1" ht="6.95" customHeight="1">
      <c r="B125" s="25"/>
      <c r="L125" s="25"/>
    </row>
    <row r="126" spans="2:12" s="1" customFormat="1" ht="26.45" customHeight="1">
      <c r="B126" s="25"/>
      <c r="C126" s="22" t="s">
        <v>20</v>
      </c>
      <c r="F126" s="20" t="str">
        <f>E17</f>
        <v>Poľnohospodárske družstvo Kútniky, Kútniky č.640</v>
      </c>
      <c r="I126" s="22" t="s">
        <v>28</v>
      </c>
      <c r="J126" s="23" t="str">
        <f>E23</f>
        <v>BUING  s.r.o. , Veľký Meder, Tichá 5</v>
      </c>
      <c r="L126" s="25"/>
    </row>
    <row r="127" spans="2:12" s="1" customFormat="1" ht="15.6" customHeight="1">
      <c r="B127" s="25"/>
      <c r="C127" s="22" t="s">
        <v>26</v>
      </c>
      <c r="F127" s="20" t="str">
        <f>IF(E20="","",E20)</f>
        <v xml:space="preserve"> </v>
      </c>
      <c r="I127" s="22" t="s">
        <v>34</v>
      </c>
      <c r="J127" s="23" t="str">
        <f>E26</f>
        <v xml:space="preserve"> 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15"/>
      <c r="C129" s="116" t="s">
        <v>178</v>
      </c>
      <c r="D129" s="117" t="s">
        <v>61</v>
      </c>
      <c r="E129" s="117" t="s">
        <v>57</v>
      </c>
      <c r="F129" s="117" t="s">
        <v>58</v>
      </c>
      <c r="G129" s="117" t="s">
        <v>179</v>
      </c>
      <c r="H129" s="117" t="s">
        <v>180</v>
      </c>
      <c r="I129" s="117" t="s">
        <v>181</v>
      </c>
      <c r="J129" s="118" t="s">
        <v>159</v>
      </c>
      <c r="K129" s="119" t="s">
        <v>182</v>
      </c>
      <c r="L129" s="115"/>
      <c r="M129" s="53" t="s">
        <v>1</v>
      </c>
      <c r="N129" s="54" t="s">
        <v>40</v>
      </c>
      <c r="O129" s="54" t="s">
        <v>183</v>
      </c>
      <c r="P129" s="54" t="s">
        <v>184</v>
      </c>
      <c r="Q129" s="54" t="s">
        <v>185</v>
      </c>
      <c r="R129" s="54" t="s">
        <v>186</v>
      </c>
      <c r="S129" s="54" t="s">
        <v>187</v>
      </c>
      <c r="T129" s="55" t="s">
        <v>188</v>
      </c>
    </row>
    <row r="130" spans="2:65" s="1" customFormat="1" ht="22.9" customHeight="1">
      <c r="B130" s="25"/>
      <c r="C130" s="58" t="s">
        <v>160</v>
      </c>
      <c r="J130" s="120">
        <f>BK130</f>
        <v>28573.091999999997</v>
      </c>
      <c r="L130" s="25"/>
      <c r="M130" s="56"/>
      <c r="N130" s="48"/>
      <c r="O130" s="48"/>
      <c r="P130" s="121">
        <f>P131+P148+P168</f>
        <v>251.89491113</v>
      </c>
      <c r="Q130" s="48"/>
      <c r="R130" s="121">
        <f>R131+R148+R168</f>
        <v>71.260933359999996</v>
      </c>
      <c r="S130" s="48"/>
      <c r="T130" s="122">
        <f>T131+T148+T168</f>
        <v>0</v>
      </c>
      <c r="AT130" s="13" t="s">
        <v>75</v>
      </c>
      <c r="AU130" s="13" t="s">
        <v>161</v>
      </c>
      <c r="BK130" s="123">
        <f>BK131+BK148+BK168</f>
        <v>28573.091999999997</v>
      </c>
    </row>
    <row r="131" spans="2:65" s="11" customFormat="1" ht="25.9" customHeight="1">
      <c r="B131" s="124"/>
      <c r="D131" s="125" t="s">
        <v>75</v>
      </c>
      <c r="E131" s="126" t="s">
        <v>189</v>
      </c>
      <c r="F131" s="126" t="s">
        <v>190</v>
      </c>
      <c r="J131" s="127">
        <f>BK131</f>
        <v>6786.2029999999995</v>
      </c>
      <c r="L131" s="124"/>
      <c r="M131" s="128"/>
      <c r="P131" s="129">
        <f>P132+P135+P146</f>
        <v>162.78082775999999</v>
      </c>
      <c r="R131" s="129">
        <f>R132+R135+R146</f>
        <v>69.967429729999992</v>
      </c>
      <c r="T131" s="130">
        <f>T132+T135+T146</f>
        <v>0</v>
      </c>
      <c r="AR131" s="125" t="s">
        <v>83</v>
      </c>
      <c r="AT131" s="131" t="s">
        <v>75</v>
      </c>
      <c r="AU131" s="131" t="s">
        <v>76</v>
      </c>
      <c r="AY131" s="125" t="s">
        <v>191</v>
      </c>
      <c r="BK131" s="132">
        <f>BK132+BK135+BK146</f>
        <v>6786.2029999999995</v>
      </c>
    </row>
    <row r="132" spans="2:65" s="11" customFormat="1" ht="22.9" customHeight="1">
      <c r="B132" s="124"/>
      <c r="D132" s="125" t="s">
        <v>75</v>
      </c>
      <c r="E132" s="133" t="s">
        <v>83</v>
      </c>
      <c r="F132" s="133" t="s">
        <v>192</v>
      </c>
      <c r="J132" s="134">
        <f>BK132</f>
        <v>523.22400000000005</v>
      </c>
      <c r="L132" s="124"/>
      <c r="M132" s="128"/>
      <c r="P132" s="129">
        <f>SUM(P133:P134)</f>
        <v>32.389631999999999</v>
      </c>
      <c r="R132" s="129">
        <f>SUM(R133:R134)</f>
        <v>0</v>
      </c>
      <c r="T132" s="130">
        <f>SUM(T133:T134)</f>
        <v>0</v>
      </c>
      <c r="AR132" s="125" t="s">
        <v>83</v>
      </c>
      <c r="AT132" s="131" t="s">
        <v>75</v>
      </c>
      <c r="AU132" s="131" t="s">
        <v>83</v>
      </c>
      <c r="AY132" s="125" t="s">
        <v>191</v>
      </c>
      <c r="BK132" s="132">
        <f>SUM(BK133:BK134)</f>
        <v>523.22400000000005</v>
      </c>
    </row>
    <row r="133" spans="2:65" s="1" customFormat="1" ht="14.45" customHeight="1">
      <c r="B133" s="25"/>
      <c r="C133" s="135" t="s">
        <v>83</v>
      </c>
      <c r="D133" s="135" t="s">
        <v>193</v>
      </c>
      <c r="E133" s="136" t="s">
        <v>1037</v>
      </c>
      <c r="F133" s="137" t="s">
        <v>1038</v>
      </c>
      <c r="G133" s="138" t="s">
        <v>196</v>
      </c>
      <c r="H133" s="139">
        <v>9.5039999999999996</v>
      </c>
      <c r="I133" s="139">
        <v>48.46</v>
      </c>
      <c r="J133" s="139">
        <f>ROUND(I133*H133,3)</f>
        <v>460.56400000000002</v>
      </c>
      <c r="K133" s="140"/>
      <c r="L133" s="25"/>
      <c r="M133" s="141" t="s">
        <v>1</v>
      </c>
      <c r="N133" s="142" t="s">
        <v>42</v>
      </c>
      <c r="O133" s="143">
        <v>2.9609999999999999</v>
      </c>
      <c r="P133" s="143">
        <f>O133*H133</f>
        <v>28.141343999999997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197</v>
      </c>
      <c r="AT133" s="145" t="s">
        <v>193</v>
      </c>
      <c r="AU133" s="145" t="s">
        <v>89</v>
      </c>
      <c r="AY133" s="13" t="s">
        <v>191</v>
      </c>
      <c r="BE133" s="146">
        <f>IF(N133="základná",J133,0)</f>
        <v>0</v>
      </c>
      <c r="BF133" s="146">
        <f>IF(N133="znížená",J133,0)</f>
        <v>460.56400000000002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89</v>
      </c>
      <c r="BK133" s="147">
        <f>ROUND(I133*H133,3)</f>
        <v>460.56400000000002</v>
      </c>
      <c r="BL133" s="13" t="s">
        <v>197</v>
      </c>
      <c r="BM133" s="145" t="s">
        <v>1039</v>
      </c>
    </row>
    <row r="134" spans="2:65" s="1" customFormat="1" ht="22.15" customHeight="1">
      <c r="B134" s="25"/>
      <c r="C134" s="135" t="s">
        <v>89</v>
      </c>
      <c r="D134" s="135" t="s">
        <v>193</v>
      </c>
      <c r="E134" s="136" t="s">
        <v>1040</v>
      </c>
      <c r="F134" s="137" t="s">
        <v>1041</v>
      </c>
      <c r="G134" s="138" t="s">
        <v>196</v>
      </c>
      <c r="H134" s="139">
        <v>9.5039999999999996</v>
      </c>
      <c r="I134" s="139">
        <v>6.593</v>
      </c>
      <c r="J134" s="139">
        <f>ROUND(I134*H134,3)</f>
        <v>62.66</v>
      </c>
      <c r="K134" s="140"/>
      <c r="L134" s="25"/>
      <c r="M134" s="141" t="s">
        <v>1</v>
      </c>
      <c r="N134" s="142" t="s">
        <v>42</v>
      </c>
      <c r="O134" s="143">
        <v>0.44700000000000001</v>
      </c>
      <c r="P134" s="143">
        <f>O134*H134</f>
        <v>4.2482879999999996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>IF(N134="základná",J134,0)</f>
        <v>0</v>
      </c>
      <c r="BF134" s="146">
        <f>IF(N134="znížená",J134,0)</f>
        <v>62.66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89</v>
      </c>
      <c r="BK134" s="147">
        <f>ROUND(I134*H134,3)</f>
        <v>62.66</v>
      </c>
      <c r="BL134" s="13" t="s">
        <v>197</v>
      </c>
      <c r="BM134" s="145" t="s">
        <v>1042</v>
      </c>
    </row>
    <row r="135" spans="2:65" s="11" customFormat="1" ht="22.9" customHeight="1">
      <c r="B135" s="124"/>
      <c r="D135" s="125" t="s">
        <v>75</v>
      </c>
      <c r="E135" s="133" t="s">
        <v>89</v>
      </c>
      <c r="F135" s="133" t="s">
        <v>239</v>
      </c>
      <c r="J135" s="134">
        <f>BK135</f>
        <v>5287.0789999999997</v>
      </c>
      <c r="L135" s="124"/>
      <c r="M135" s="128"/>
      <c r="P135" s="129">
        <f>SUM(P136:P145)</f>
        <v>67.56082975999999</v>
      </c>
      <c r="R135" s="129">
        <f>SUM(R136:R145)</f>
        <v>69.967429729999992</v>
      </c>
      <c r="T135" s="130">
        <f>SUM(T136:T145)</f>
        <v>0</v>
      </c>
      <c r="AR135" s="125" t="s">
        <v>83</v>
      </c>
      <c r="AT135" s="131" t="s">
        <v>75</v>
      </c>
      <c r="AU135" s="131" t="s">
        <v>83</v>
      </c>
      <c r="AY135" s="125" t="s">
        <v>191</v>
      </c>
      <c r="BK135" s="132">
        <f>SUM(BK136:BK145)</f>
        <v>5287.0789999999997</v>
      </c>
    </row>
    <row r="136" spans="2:65" s="1" customFormat="1" ht="22.15" customHeight="1">
      <c r="B136" s="25"/>
      <c r="C136" s="135" t="s">
        <v>125</v>
      </c>
      <c r="D136" s="135" t="s">
        <v>193</v>
      </c>
      <c r="E136" s="136" t="s">
        <v>245</v>
      </c>
      <c r="F136" s="137" t="s">
        <v>246</v>
      </c>
      <c r="G136" s="138" t="s">
        <v>196</v>
      </c>
      <c r="H136" s="139">
        <v>11.414</v>
      </c>
      <c r="I136" s="139">
        <v>48.865000000000002</v>
      </c>
      <c r="J136" s="139">
        <f t="shared" ref="J136:J145" si="0">ROUND(I136*H136,3)</f>
        <v>557.745</v>
      </c>
      <c r="K136" s="140"/>
      <c r="L136" s="25"/>
      <c r="M136" s="141" t="s">
        <v>1</v>
      </c>
      <c r="N136" s="142" t="s">
        <v>42</v>
      </c>
      <c r="O136" s="143">
        <v>1.097</v>
      </c>
      <c r="P136" s="143">
        <f t="shared" ref="P136:P145" si="1">O136*H136</f>
        <v>12.521158</v>
      </c>
      <c r="Q136" s="143">
        <v>2.0699999999999998</v>
      </c>
      <c r="R136" s="143">
        <f t="shared" ref="R136:R145" si="2">Q136*H136</f>
        <v>23.626979999999996</v>
      </c>
      <c r="S136" s="143">
        <v>0</v>
      </c>
      <c r="T136" s="144">
        <f t="shared" ref="T136:T145" si="3">S136*H136</f>
        <v>0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 t="shared" ref="BE136:BE145" si="4">IF(N136="základná",J136,0)</f>
        <v>0</v>
      </c>
      <c r="BF136" s="146">
        <f t="shared" ref="BF136:BF145" si="5">IF(N136="znížená",J136,0)</f>
        <v>557.745</v>
      </c>
      <c r="BG136" s="146">
        <f t="shared" ref="BG136:BG145" si="6">IF(N136="zákl. prenesená",J136,0)</f>
        <v>0</v>
      </c>
      <c r="BH136" s="146">
        <f t="shared" ref="BH136:BH145" si="7">IF(N136="zníž. prenesená",J136,0)</f>
        <v>0</v>
      </c>
      <c r="BI136" s="146">
        <f t="shared" ref="BI136:BI145" si="8">IF(N136="nulová",J136,0)</f>
        <v>0</v>
      </c>
      <c r="BJ136" s="13" t="s">
        <v>89</v>
      </c>
      <c r="BK136" s="147">
        <f t="shared" ref="BK136:BK145" si="9">ROUND(I136*H136,3)</f>
        <v>557.745</v>
      </c>
      <c r="BL136" s="13" t="s">
        <v>197</v>
      </c>
      <c r="BM136" s="145" t="s">
        <v>1043</v>
      </c>
    </row>
    <row r="137" spans="2:65" s="1" customFormat="1" ht="22.15" customHeight="1">
      <c r="B137" s="25"/>
      <c r="C137" s="135" t="s">
        <v>197</v>
      </c>
      <c r="D137" s="135" t="s">
        <v>193</v>
      </c>
      <c r="E137" s="136" t="s">
        <v>1044</v>
      </c>
      <c r="F137" s="137" t="s">
        <v>1045</v>
      </c>
      <c r="G137" s="138" t="s">
        <v>196</v>
      </c>
      <c r="H137" s="139">
        <v>10.167999999999999</v>
      </c>
      <c r="I137" s="139">
        <v>107.532</v>
      </c>
      <c r="J137" s="139">
        <f t="shared" si="0"/>
        <v>1093.385</v>
      </c>
      <c r="K137" s="140"/>
      <c r="L137" s="25"/>
      <c r="M137" s="141" t="s">
        <v>1</v>
      </c>
      <c r="N137" s="142" t="s">
        <v>42</v>
      </c>
      <c r="O137" s="143">
        <v>0.61890999999999996</v>
      </c>
      <c r="P137" s="143">
        <f t="shared" si="1"/>
        <v>6.2930768799999992</v>
      </c>
      <c r="Q137" s="143">
        <v>2.4157199999999999</v>
      </c>
      <c r="R137" s="143">
        <f t="shared" si="2"/>
        <v>24.563040959999999</v>
      </c>
      <c r="S137" s="143">
        <v>0</v>
      </c>
      <c r="T137" s="144">
        <f t="shared" si="3"/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1093.385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1093.385</v>
      </c>
      <c r="BL137" s="13" t="s">
        <v>197</v>
      </c>
      <c r="BM137" s="145" t="s">
        <v>1046</v>
      </c>
    </row>
    <row r="138" spans="2:65" s="1" customFormat="1" ht="19.899999999999999" customHeight="1">
      <c r="B138" s="25"/>
      <c r="C138" s="135" t="s">
        <v>208</v>
      </c>
      <c r="D138" s="135" t="s">
        <v>193</v>
      </c>
      <c r="E138" s="136" t="s">
        <v>1047</v>
      </c>
      <c r="F138" s="137" t="s">
        <v>1048</v>
      </c>
      <c r="G138" s="138" t="s">
        <v>233</v>
      </c>
      <c r="H138" s="139">
        <v>8.64</v>
      </c>
      <c r="I138" s="139">
        <v>16.126000000000001</v>
      </c>
      <c r="J138" s="139">
        <f t="shared" si="0"/>
        <v>139.32900000000001</v>
      </c>
      <c r="K138" s="140"/>
      <c r="L138" s="25"/>
      <c r="M138" s="141" t="s">
        <v>1</v>
      </c>
      <c r="N138" s="142" t="s">
        <v>42</v>
      </c>
      <c r="O138" s="143">
        <v>0.35799999999999998</v>
      </c>
      <c r="P138" s="143">
        <f t="shared" si="1"/>
        <v>3.0931199999999999</v>
      </c>
      <c r="Q138" s="143">
        <v>6.7000000000000002E-4</v>
      </c>
      <c r="R138" s="143">
        <f t="shared" si="2"/>
        <v>5.7888000000000002E-3</v>
      </c>
      <c r="S138" s="143">
        <v>0</v>
      </c>
      <c r="T138" s="144">
        <f t="shared" si="3"/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139.32900000000001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139.32900000000001</v>
      </c>
      <c r="BL138" s="13" t="s">
        <v>197</v>
      </c>
      <c r="BM138" s="145" t="s">
        <v>1049</v>
      </c>
    </row>
    <row r="139" spans="2:65" s="1" customFormat="1" ht="19.899999999999999" customHeight="1">
      <c r="B139" s="25"/>
      <c r="C139" s="135" t="s">
        <v>212</v>
      </c>
      <c r="D139" s="135" t="s">
        <v>193</v>
      </c>
      <c r="E139" s="136" t="s">
        <v>1050</v>
      </c>
      <c r="F139" s="137" t="s">
        <v>1051</v>
      </c>
      <c r="G139" s="138" t="s">
        <v>233</v>
      </c>
      <c r="H139" s="139">
        <v>8.64</v>
      </c>
      <c r="I139" s="139">
        <v>2.9390000000000001</v>
      </c>
      <c r="J139" s="139">
        <f t="shared" si="0"/>
        <v>25.393000000000001</v>
      </c>
      <c r="K139" s="140"/>
      <c r="L139" s="25"/>
      <c r="M139" s="141" t="s">
        <v>1</v>
      </c>
      <c r="N139" s="142" t="s">
        <v>42</v>
      </c>
      <c r="O139" s="143">
        <v>0.19900000000000001</v>
      </c>
      <c r="P139" s="143">
        <f t="shared" si="1"/>
        <v>1.7193600000000002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25.393000000000001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25.393000000000001</v>
      </c>
      <c r="BL139" s="13" t="s">
        <v>197</v>
      </c>
      <c r="BM139" s="145" t="s">
        <v>1052</v>
      </c>
    </row>
    <row r="140" spans="2:65" s="1" customFormat="1" ht="14.45" customHeight="1">
      <c r="B140" s="25"/>
      <c r="C140" s="135" t="s">
        <v>216</v>
      </c>
      <c r="D140" s="135" t="s">
        <v>193</v>
      </c>
      <c r="E140" s="136" t="s">
        <v>257</v>
      </c>
      <c r="F140" s="137" t="s">
        <v>258</v>
      </c>
      <c r="G140" s="138" t="s">
        <v>228</v>
      </c>
      <c r="H140" s="139">
        <v>0.35699999999999998</v>
      </c>
      <c r="I140" s="139">
        <v>2169.9369999999999</v>
      </c>
      <c r="J140" s="139">
        <f t="shared" si="0"/>
        <v>774.66800000000001</v>
      </c>
      <c r="K140" s="140"/>
      <c r="L140" s="25"/>
      <c r="M140" s="141" t="s">
        <v>1</v>
      </c>
      <c r="N140" s="142" t="s">
        <v>42</v>
      </c>
      <c r="O140" s="143">
        <v>15.11</v>
      </c>
      <c r="P140" s="143">
        <f t="shared" si="1"/>
        <v>5.3942699999999997</v>
      </c>
      <c r="Q140" s="143">
        <v>1.20296</v>
      </c>
      <c r="R140" s="143">
        <f t="shared" si="2"/>
        <v>0.42945672000000001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774.66800000000001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774.66800000000001</v>
      </c>
      <c r="BL140" s="13" t="s">
        <v>197</v>
      </c>
      <c r="BM140" s="145" t="s">
        <v>1053</v>
      </c>
    </row>
    <row r="141" spans="2:65" s="1" customFormat="1" ht="30" customHeight="1">
      <c r="B141" s="25"/>
      <c r="C141" s="135" t="s">
        <v>220</v>
      </c>
      <c r="D141" s="135" t="s">
        <v>193</v>
      </c>
      <c r="E141" s="136" t="s">
        <v>1054</v>
      </c>
      <c r="F141" s="137" t="s">
        <v>1055</v>
      </c>
      <c r="G141" s="138" t="s">
        <v>196</v>
      </c>
      <c r="H141" s="139">
        <v>2.456</v>
      </c>
      <c r="I141" s="139">
        <v>195.52500000000001</v>
      </c>
      <c r="J141" s="139">
        <f t="shared" si="0"/>
        <v>480.209</v>
      </c>
      <c r="K141" s="140"/>
      <c r="L141" s="25"/>
      <c r="M141" s="141" t="s">
        <v>1</v>
      </c>
      <c r="N141" s="142" t="s">
        <v>42</v>
      </c>
      <c r="O141" s="143">
        <v>3.3398599999999998</v>
      </c>
      <c r="P141" s="143">
        <f t="shared" si="1"/>
        <v>8.2026961599999986</v>
      </c>
      <c r="Q141" s="143">
        <v>2.16499</v>
      </c>
      <c r="R141" s="143">
        <f t="shared" si="2"/>
        <v>5.31721544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480.209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480.209</v>
      </c>
      <c r="BL141" s="13" t="s">
        <v>197</v>
      </c>
      <c r="BM141" s="145" t="s">
        <v>1056</v>
      </c>
    </row>
    <row r="142" spans="2:65" s="1" customFormat="1" ht="22.15" customHeight="1">
      <c r="B142" s="25"/>
      <c r="C142" s="135" t="s">
        <v>224</v>
      </c>
      <c r="D142" s="135" t="s">
        <v>193</v>
      </c>
      <c r="E142" s="136" t="s">
        <v>276</v>
      </c>
      <c r="F142" s="137" t="s">
        <v>277</v>
      </c>
      <c r="G142" s="138" t="s">
        <v>196</v>
      </c>
      <c r="H142" s="139">
        <v>6.9119999999999999</v>
      </c>
      <c r="I142" s="139">
        <v>102.26900000000001</v>
      </c>
      <c r="J142" s="139">
        <f t="shared" si="0"/>
        <v>706.88300000000004</v>
      </c>
      <c r="K142" s="140"/>
      <c r="L142" s="25"/>
      <c r="M142" s="141" t="s">
        <v>1</v>
      </c>
      <c r="N142" s="142" t="s">
        <v>42</v>
      </c>
      <c r="O142" s="143">
        <v>0.60355999999999999</v>
      </c>
      <c r="P142" s="143">
        <f t="shared" si="1"/>
        <v>4.1718067200000002</v>
      </c>
      <c r="Q142" s="143">
        <v>2.2151299999999998</v>
      </c>
      <c r="R142" s="143">
        <f t="shared" si="2"/>
        <v>15.310978559999999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706.88300000000004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706.88300000000004</v>
      </c>
      <c r="BL142" s="13" t="s">
        <v>197</v>
      </c>
      <c r="BM142" s="145" t="s">
        <v>1057</v>
      </c>
    </row>
    <row r="143" spans="2:65" s="1" customFormat="1" ht="14.45" customHeight="1">
      <c r="B143" s="25"/>
      <c r="C143" s="135" t="s">
        <v>230</v>
      </c>
      <c r="D143" s="135" t="s">
        <v>193</v>
      </c>
      <c r="E143" s="136" t="s">
        <v>288</v>
      </c>
      <c r="F143" s="137" t="s">
        <v>289</v>
      </c>
      <c r="G143" s="138" t="s">
        <v>228</v>
      </c>
      <c r="H143" s="139">
        <v>0.69099999999999995</v>
      </c>
      <c r="I143" s="139">
        <v>2091.681</v>
      </c>
      <c r="J143" s="139">
        <f t="shared" si="0"/>
        <v>1445.3520000000001</v>
      </c>
      <c r="K143" s="140"/>
      <c r="L143" s="25"/>
      <c r="M143" s="141" t="s">
        <v>1</v>
      </c>
      <c r="N143" s="142" t="s">
        <v>42</v>
      </c>
      <c r="O143" s="143">
        <v>35.362000000000002</v>
      </c>
      <c r="P143" s="143">
        <f t="shared" si="1"/>
        <v>24.435141999999999</v>
      </c>
      <c r="Q143" s="143">
        <v>1.01895</v>
      </c>
      <c r="R143" s="143">
        <f t="shared" si="2"/>
        <v>0.70409444999999993</v>
      </c>
      <c r="S143" s="143">
        <v>0</v>
      </c>
      <c r="T143" s="144">
        <f t="shared" si="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1445.3520000000001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1445.3520000000001</v>
      </c>
      <c r="BL143" s="13" t="s">
        <v>197</v>
      </c>
      <c r="BM143" s="145" t="s">
        <v>1058</v>
      </c>
    </row>
    <row r="144" spans="2:65" s="1" customFormat="1" ht="22.15" customHeight="1">
      <c r="B144" s="25"/>
      <c r="C144" s="135" t="s">
        <v>235</v>
      </c>
      <c r="D144" s="135" t="s">
        <v>193</v>
      </c>
      <c r="E144" s="136" t="s">
        <v>1059</v>
      </c>
      <c r="F144" s="137" t="s">
        <v>1060</v>
      </c>
      <c r="G144" s="138" t="s">
        <v>233</v>
      </c>
      <c r="H144" s="139">
        <v>42.2</v>
      </c>
      <c r="I144" s="139">
        <v>0.68700000000000006</v>
      </c>
      <c r="J144" s="139">
        <f t="shared" si="0"/>
        <v>28.991</v>
      </c>
      <c r="K144" s="140"/>
      <c r="L144" s="25"/>
      <c r="M144" s="141" t="s">
        <v>1</v>
      </c>
      <c r="N144" s="142" t="s">
        <v>42</v>
      </c>
      <c r="O144" s="143">
        <v>4.1000000000000002E-2</v>
      </c>
      <c r="P144" s="143">
        <f t="shared" si="1"/>
        <v>1.7302000000000002</v>
      </c>
      <c r="Q144" s="143">
        <v>3.0000000000000001E-5</v>
      </c>
      <c r="R144" s="143">
        <f t="shared" si="2"/>
        <v>1.2660000000000002E-3</v>
      </c>
      <c r="S144" s="143">
        <v>0</v>
      </c>
      <c r="T144" s="144">
        <f t="shared" si="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28.991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28.991</v>
      </c>
      <c r="BL144" s="13" t="s">
        <v>197</v>
      </c>
      <c r="BM144" s="145" t="s">
        <v>1061</v>
      </c>
    </row>
    <row r="145" spans="2:65" s="1" customFormat="1" ht="14.45" customHeight="1">
      <c r="B145" s="25"/>
      <c r="C145" s="148" t="s">
        <v>240</v>
      </c>
      <c r="D145" s="148" t="s">
        <v>225</v>
      </c>
      <c r="E145" s="149" t="s">
        <v>426</v>
      </c>
      <c r="F145" s="150" t="s">
        <v>427</v>
      </c>
      <c r="G145" s="151" t="s">
        <v>233</v>
      </c>
      <c r="H145" s="152">
        <v>43.043999999999997</v>
      </c>
      <c r="I145" s="152">
        <v>0.81599999999999995</v>
      </c>
      <c r="J145" s="152">
        <f t="shared" si="0"/>
        <v>35.124000000000002</v>
      </c>
      <c r="K145" s="153"/>
      <c r="L145" s="154"/>
      <c r="M145" s="155" t="s">
        <v>1</v>
      </c>
      <c r="N145" s="156" t="s">
        <v>42</v>
      </c>
      <c r="O145" s="143">
        <v>0</v>
      </c>
      <c r="P145" s="143">
        <f t="shared" si="1"/>
        <v>0</v>
      </c>
      <c r="Q145" s="143">
        <v>2.0000000000000001E-4</v>
      </c>
      <c r="R145" s="143">
        <f t="shared" si="2"/>
        <v>8.6087999999999998E-3</v>
      </c>
      <c r="S145" s="143">
        <v>0</v>
      </c>
      <c r="T145" s="144">
        <f t="shared" si="3"/>
        <v>0</v>
      </c>
      <c r="AR145" s="145" t="s">
        <v>220</v>
      </c>
      <c r="AT145" s="145" t="s">
        <v>225</v>
      </c>
      <c r="AU145" s="145" t="s">
        <v>89</v>
      </c>
      <c r="AY145" s="13" t="s">
        <v>191</v>
      </c>
      <c r="BE145" s="146">
        <f t="shared" si="4"/>
        <v>0</v>
      </c>
      <c r="BF145" s="146">
        <f t="shared" si="5"/>
        <v>35.124000000000002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89</v>
      </c>
      <c r="BK145" s="147">
        <f t="shared" si="9"/>
        <v>35.124000000000002</v>
      </c>
      <c r="BL145" s="13" t="s">
        <v>197</v>
      </c>
      <c r="BM145" s="145" t="s">
        <v>1062</v>
      </c>
    </row>
    <row r="146" spans="2:65" s="11" customFormat="1" ht="22.9" customHeight="1">
      <c r="B146" s="124"/>
      <c r="D146" s="125" t="s">
        <v>75</v>
      </c>
      <c r="E146" s="133" t="s">
        <v>387</v>
      </c>
      <c r="F146" s="133" t="s">
        <v>388</v>
      </c>
      <c r="J146" s="134">
        <f>BK146</f>
        <v>975.9</v>
      </c>
      <c r="L146" s="124"/>
      <c r="M146" s="128"/>
      <c r="P146" s="129">
        <f>P147</f>
        <v>62.830365999999998</v>
      </c>
      <c r="R146" s="129">
        <f>R147</f>
        <v>0</v>
      </c>
      <c r="T146" s="130">
        <f>T147</f>
        <v>0</v>
      </c>
      <c r="AR146" s="125" t="s">
        <v>83</v>
      </c>
      <c r="AT146" s="131" t="s">
        <v>75</v>
      </c>
      <c r="AU146" s="131" t="s">
        <v>83</v>
      </c>
      <c r="AY146" s="125" t="s">
        <v>191</v>
      </c>
      <c r="BK146" s="132">
        <f>BK147</f>
        <v>975.9</v>
      </c>
    </row>
    <row r="147" spans="2:65" s="1" customFormat="1" ht="22.15" customHeight="1">
      <c r="B147" s="25"/>
      <c r="C147" s="135" t="s">
        <v>244</v>
      </c>
      <c r="D147" s="135" t="s">
        <v>193</v>
      </c>
      <c r="E147" s="136" t="s">
        <v>1063</v>
      </c>
      <c r="F147" s="137" t="s">
        <v>1064</v>
      </c>
      <c r="G147" s="138" t="s">
        <v>228</v>
      </c>
      <c r="H147" s="139">
        <v>69.966999999999999</v>
      </c>
      <c r="I147" s="139">
        <v>13.948</v>
      </c>
      <c r="J147" s="139">
        <f>ROUND(I147*H147,3)</f>
        <v>975.9</v>
      </c>
      <c r="K147" s="140"/>
      <c r="L147" s="25"/>
      <c r="M147" s="141" t="s">
        <v>1</v>
      </c>
      <c r="N147" s="142" t="s">
        <v>42</v>
      </c>
      <c r="O147" s="143">
        <v>0.89800000000000002</v>
      </c>
      <c r="P147" s="143">
        <f>O147*H147</f>
        <v>62.830365999999998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>IF(N147="základná",J147,0)</f>
        <v>0</v>
      </c>
      <c r="BF147" s="146">
        <f>IF(N147="znížená",J147,0)</f>
        <v>975.9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89</v>
      </c>
      <c r="BK147" s="147">
        <f>ROUND(I147*H147,3)</f>
        <v>975.9</v>
      </c>
      <c r="BL147" s="13" t="s">
        <v>197</v>
      </c>
      <c r="BM147" s="145" t="s">
        <v>1065</v>
      </c>
    </row>
    <row r="148" spans="2:65" s="11" customFormat="1" ht="25.9" customHeight="1">
      <c r="B148" s="124"/>
      <c r="D148" s="125" t="s">
        <v>75</v>
      </c>
      <c r="E148" s="126" t="s">
        <v>393</v>
      </c>
      <c r="F148" s="126" t="s">
        <v>394</v>
      </c>
      <c r="J148" s="127">
        <f>BK148</f>
        <v>9154.5449999999983</v>
      </c>
      <c r="L148" s="124"/>
      <c r="M148" s="128"/>
      <c r="P148" s="129">
        <f>P149+P157+P161</f>
        <v>89.114083370000003</v>
      </c>
      <c r="R148" s="129">
        <f>R149+R157+R161</f>
        <v>1.29350363</v>
      </c>
      <c r="T148" s="130">
        <f>T149+T157+T161</f>
        <v>0</v>
      </c>
      <c r="AR148" s="125" t="s">
        <v>89</v>
      </c>
      <c r="AT148" s="131" t="s">
        <v>75</v>
      </c>
      <c r="AU148" s="131" t="s">
        <v>76</v>
      </c>
      <c r="AY148" s="125" t="s">
        <v>191</v>
      </c>
      <c r="BK148" s="132">
        <f>BK149+BK157+BK161</f>
        <v>9154.5449999999983</v>
      </c>
    </row>
    <row r="149" spans="2:65" s="11" customFormat="1" ht="22.9" customHeight="1">
      <c r="B149" s="124"/>
      <c r="D149" s="125" t="s">
        <v>75</v>
      </c>
      <c r="E149" s="133" t="s">
        <v>395</v>
      </c>
      <c r="F149" s="133" t="s">
        <v>396</v>
      </c>
      <c r="J149" s="134">
        <f>BK149</f>
        <v>802.08899999999994</v>
      </c>
      <c r="L149" s="124"/>
      <c r="M149" s="128"/>
      <c r="P149" s="129">
        <f>SUM(P150:P156)</f>
        <v>18.418823600000003</v>
      </c>
      <c r="R149" s="129">
        <f>SUM(R150:R156)</f>
        <v>0.10734866</v>
      </c>
      <c r="T149" s="130">
        <f>SUM(T150:T156)</f>
        <v>0</v>
      </c>
      <c r="AR149" s="125" t="s">
        <v>89</v>
      </c>
      <c r="AT149" s="131" t="s">
        <v>75</v>
      </c>
      <c r="AU149" s="131" t="s">
        <v>83</v>
      </c>
      <c r="AY149" s="125" t="s">
        <v>191</v>
      </c>
      <c r="BK149" s="132">
        <f>SUM(BK150:BK156)</f>
        <v>802.08899999999994</v>
      </c>
    </row>
    <row r="150" spans="2:65" s="1" customFormat="1" ht="30" customHeight="1">
      <c r="B150" s="25"/>
      <c r="C150" s="135" t="s">
        <v>248</v>
      </c>
      <c r="D150" s="135" t="s">
        <v>193</v>
      </c>
      <c r="E150" s="136" t="s">
        <v>398</v>
      </c>
      <c r="F150" s="137" t="s">
        <v>399</v>
      </c>
      <c r="G150" s="138" t="s">
        <v>233</v>
      </c>
      <c r="H150" s="139">
        <v>50.84</v>
      </c>
      <c r="I150" s="139">
        <v>3.9780000000000002</v>
      </c>
      <c r="J150" s="139">
        <f t="shared" ref="J150:J156" si="10">ROUND(I150*H150,3)</f>
        <v>202.24199999999999</v>
      </c>
      <c r="K150" s="140"/>
      <c r="L150" s="25"/>
      <c r="M150" s="141" t="s">
        <v>1</v>
      </c>
      <c r="N150" s="142" t="s">
        <v>42</v>
      </c>
      <c r="O150" s="143">
        <v>0.16325000000000001</v>
      </c>
      <c r="P150" s="143">
        <f t="shared" ref="P150:P156" si="11">O150*H150</f>
        <v>8.2996300000000005</v>
      </c>
      <c r="Q150" s="143">
        <v>3.0000000000000001E-5</v>
      </c>
      <c r="R150" s="143">
        <f t="shared" ref="R150:R156" si="12">Q150*H150</f>
        <v>1.5252000000000002E-3</v>
      </c>
      <c r="S150" s="143">
        <v>0</v>
      </c>
      <c r="T150" s="144">
        <f t="shared" ref="T150:T156" si="13">S150*H150</f>
        <v>0</v>
      </c>
      <c r="AR150" s="145" t="s">
        <v>256</v>
      </c>
      <c r="AT150" s="145" t="s">
        <v>193</v>
      </c>
      <c r="AU150" s="145" t="s">
        <v>89</v>
      </c>
      <c r="AY150" s="13" t="s">
        <v>191</v>
      </c>
      <c r="BE150" s="146">
        <f t="shared" ref="BE150:BE156" si="14">IF(N150="základná",J150,0)</f>
        <v>0</v>
      </c>
      <c r="BF150" s="146">
        <f t="shared" ref="BF150:BF156" si="15">IF(N150="znížená",J150,0)</f>
        <v>202.24199999999999</v>
      </c>
      <c r="BG150" s="146">
        <f t="shared" ref="BG150:BG156" si="16">IF(N150="zákl. prenesená",J150,0)</f>
        <v>0</v>
      </c>
      <c r="BH150" s="146">
        <f t="shared" ref="BH150:BH156" si="17">IF(N150="zníž. prenesená",J150,0)</f>
        <v>0</v>
      </c>
      <c r="BI150" s="146">
        <f t="shared" ref="BI150:BI156" si="18">IF(N150="nulová",J150,0)</f>
        <v>0</v>
      </c>
      <c r="BJ150" s="13" t="s">
        <v>89</v>
      </c>
      <c r="BK150" s="147">
        <f t="shared" ref="BK150:BK156" si="19">ROUND(I150*H150,3)</f>
        <v>202.24199999999999</v>
      </c>
      <c r="BL150" s="13" t="s">
        <v>256</v>
      </c>
      <c r="BM150" s="145" t="s">
        <v>1066</v>
      </c>
    </row>
    <row r="151" spans="2:65" s="1" customFormat="1" ht="30" customHeight="1">
      <c r="B151" s="25"/>
      <c r="C151" s="148" t="s">
        <v>252</v>
      </c>
      <c r="D151" s="148" t="s">
        <v>225</v>
      </c>
      <c r="E151" s="149" t="s">
        <v>1067</v>
      </c>
      <c r="F151" s="150" t="s">
        <v>1068</v>
      </c>
      <c r="G151" s="151" t="s">
        <v>233</v>
      </c>
      <c r="H151" s="152">
        <v>58.466000000000001</v>
      </c>
      <c r="I151" s="152">
        <v>4.2060000000000004</v>
      </c>
      <c r="J151" s="152">
        <f t="shared" si="10"/>
        <v>245.90799999999999</v>
      </c>
      <c r="K151" s="153"/>
      <c r="L151" s="154"/>
      <c r="M151" s="155" t="s">
        <v>1</v>
      </c>
      <c r="N151" s="156" t="s">
        <v>42</v>
      </c>
      <c r="O151" s="143">
        <v>0</v>
      </c>
      <c r="P151" s="143">
        <f t="shared" si="11"/>
        <v>0</v>
      </c>
      <c r="Q151" s="143">
        <v>1.31E-3</v>
      </c>
      <c r="R151" s="143">
        <f t="shared" si="12"/>
        <v>7.6590459999999999E-2</v>
      </c>
      <c r="S151" s="143">
        <v>0</v>
      </c>
      <c r="T151" s="144">
        <f t="shared" si="13"/>
        <v>0</v>
      </c>
      <c r="AR151" s="145" t="s">
        <v>321</v>
      </c>
      <c r="AT151" s="145" t="s">
        <v>225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245.90799999999999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245.90799999999999</v>
      </c>
      <c r="BL151" s="13" t="s">
        <v>256</v>
      </c>
      <c r="BM151" s="145" t="s">
        <v>1069</v>
      </c>
    </row>
    <row r="152" spans="2:65" s="1" customFormat="1" ht="34.9" customHeight="1">
      <c r="B152" s="25"/>
      <c r="C152" s="135" t="s">
        <v>256</v>
      </c>
      <c r="D152" s="135" t="s">
        <v>193</v>
      </c>
      <c r="E152" s="136" t="s">
        <v>418</v>
      </c>
      <c r="F152" s="137" t="s">
        <v>419</v>
      </c>
      <c r="G152" s="138" t="s">
        <v>233</v>
      </c>
      <c r="H152" s="139">
        <v>50.84</v>
      </c>
      <c r="I152" s="139">
        <v>1.855</v>
      </c>
      <c r="J152" s="139">
        <f t="shared" si="10"/>
        <v>94.308000000000007</v>
      </c>
      <c r="K152" s="140"/>
      <c r="L152" s="25"/>
      <c r="M152" s="141" t="s">
        <v>1</v>
      </c>
      <c r="N152" s="142" t="s">
        <v>42</v>
      </c>
      <c r="O152" s="143">
        <v>9.0020000000000003E-2</v>
      </c>
      <c r="P152" s="143">
        <f t="shared" si="11"/>
        <v>4.5766168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256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94.308000000000007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94.308000000000007</v>
      </c>
      <c r="BL152" s="13" t="s">
        <v>256</v>
      </c>
      <c r="BM152" s="145" t="s">
        <v>1070</v>
      </c>
    </row>
    <row r="153" spans="2:65" s="1" customFormat="1" ht="14.45" customHeight="1">
      <c r="B153" s="25"/>
      <c r="C153" s="148" t="s">
        <v>260</v>
      </c>
      <c r="D153" s="148" t="s">
        <v>225</v>
      </c>
      <c r="E153" s="149" t="s">
        <v>296</v>
      </c>
      <c r="F153" s="150" t="s">
        <v>297</v>
      </c>
      <c r="G153" s="151" t="s">
        <v>233</v>
      </c>
      <c r="H153" s="152">
        <v>58.466000000000001</v>
      </c>
      <c r="I153" s="152">
        <v>1.3240000000000001</v>
      </c>
      <c r="J153" s="152">
        <f t="shared" si="10"/>
        <v>77.409000000000006</v>
      </c>
      <c r="K153" s="153"/>
      <c r="L153" s="154"/>
      <c r="M153" s="155" t="s">
        <v>1</v>
      </c>
      <c r="N153" s="156" t="s">
        <v>42</v>
      </c>
      <c r="O153" s="143">
        <v>0</v>
      </c>
      <c r="P153" s="143">
        <f t="shared" si="11"/>
        <v>0</v>
      </c>
      <c r="Q153" s="143">
        <v>2.9999999999999997E-4</v>
      </c>
      <c r="R153" s="143">
        <f t="shared" si="12"/>
        <v>1.7539799999999998E-2</v>
      </c>
      <c r="S153" s="143">
        <v>0</v>
      </c>
      <c r="T153" s="144">
        <f t="shared" si="13"/>
        <v>0</v>
      </c>
      <c r="AR153" s="145" t="s">
        <v>321</v>
      </c>
      <c r="AT153" s="145" t="s">
        <v>225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77.409000000000006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77.409000000000006</v>
      </c>
      <c r="BL153" s="13" t="s">
        <v>256</v>
      </c>
      <c r="BM153" s="145" t="s">
        <v>1071</v>
      </c>
    </row>
    <row r="154" spans="2:65" s="1" customFormat="1" ht="34.9" customHeight="1">
      <c r="B154" s="25"/>
      <c r="C154" s="135" t="s">
        <v>264</v>
      </c>
      <c r="D154" s="135" t="s">
        <v>193</v>
      </c>
      <c r="E154" s="136" t="s">
        <v>430</v>
      </c>
      <c r="F154" s="137" t="s">
        <v>431</v>
      </c>
      <c r="G154" s="138" t="s">
        <v>233</v>
      </c>
      <c r="H154" s="139">
        <v>50.84</v>
      </c>
      <c r="I154" s="139">
        <v>2.246</v>
      </c>
      <c r="J154" s="139">
        <f t="shared" si="10"/>
        <v>114.187</v>
      </c>
      <c r="K154" s="140"/>
      <c r="L154" s="25"/>
      <c r="M154" s="141" t="s">
        <v>1</v>
      </c>
      <c r="N154" s="142" t="s">
        <v>42</v>
      </c>
      <c r="O154" s="143">
        <v>0.10902000000000001</v>
      </c>
      <c r="P154" s="143">
        <f t="shared" si="11"/>
        <v>5.5425768000000009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256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114.187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114.187</v>
      </c>
      <c r="BL154" s="13" t="s">
        <v>256</v>
      </c>
      <c r="BM154" s="145" t="s">
        <v>1072</v>
      </c>
    </row>
    <row r="155" spans="2:65" s="1" customFormat="1" ht="14.45" customHeight="1">
      <c r="B155" s="25"/>
      <c r="C155" s="148" t="s">
        <v>268</v>
      </c>
      <c r="D155" s="148" t="s">
        <v>225</v>
      </c>
      <c r="E155" s="149" t="s">
        <v>426</v>
      </c>
      <c r="F155" s="150" t="s">
        <v>427</v>
      </c>
      <c r="G155" s="151" t="s">
        <v>233</v>
      </c>
      <c r="H155" s="152">
        <v>58.466000000000001</v>
      </c>
      <c r="I155" s="152">
        <v>0.81599999999999995</v>
      </c>
      <c r="J155" s="152">
        <f t="shared" si="10"/>
        <v>47.707999999999998</v>
      </c>
      <c r="K155" s="153"/>
      <c r="L155" s="154"/>
      <c r="M155" s="155" t="s">
        <v>1</v>
      </c>
      <c r="N155" s="156" t="s">
        <v>42</v>
      </c>
      <c r="O155" s="143">
        <v>0</v>
      </c>
      <c r="P155" s="143">
        <f t="shared" si="11"/>
        <v>0</v>
      </c>
      <c r="Q155" s="143">
        <v>2.0000000000000001E-4</v>
      </c>
      <c r="R155" s="143">
        <f t="shared" si="12"/>
        <v>1.1693200000000001E-2</v>
      </c>
      <c r="S155" s="143">
        <v>0</v>
      </c>
      <c r="T155" s="144">
        <f t="shared" si="13"/>
        <v>0</v>
      </c>
      <c r="AR155" s="145" t="s">
        <v>321</v>
      </c>
      <c r="AT155" s="145" t="s">
        <v>225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47.707999999999998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47.707999999999998</v>
      </c>
      <c r="BL155" s="13" t="s">
        <v>256</v>
      </c>
      <c r="BM155" s="145" t="s">
        <v>1073</v>
      </c>
    </row>
    <row r="156" spans="2:65" s="1" customFormat="1" ht="22.15" customHeight="1">
      <c r="B156" s="25"/>
      <c r="C156" s="135" t="s">
        <v>7</v>
      </c>
      <c r="D156" s="135" t="s">
        <v>193</v>
      </c>
      <c r="E156" s="136" t="s">
        <v>452</v>
      </c>
      <c r="F156" s="137" t="s">
        <v>453</v>
      </c>
      <c r="G156" s="138" t="s">
        <v>454</v>
      </c>
      <c r="H156" s="139">
        <v>7.8179999999999996</v>
      </c>
      <c r="I156" s="139">
        <v>2.6</v>
      </c>
      <c r="J156" s="139">
        <f t="shared" si="10"/>
        <v>20.327000000000002</v>
      </c>
      <c r="K156" s="140"/>
      <c r="L156" s="25"/>
      <c r="M156" s="141" t="s">
        <v>1</v>
      </c>
      <c r="N156" s="142" t="s">
        <v>42</v>
      </c>
      <c r="O156" s="143">
        <v>0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256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20.327000000000002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20.327000000000002</v>
      </c>
      <c r="BL156" s="13" t="s">
        <v>256</v>
      </c>
      <c r="BM156" s="145" t="s">
        <v>1074</v>
      </c>
    </row>
    <row r="157" spans="2:65" s="11" customFormat="1" ht="22.9" customHeight="1">
      <c r="B157" s="124"/>
      <c r="D157" s="125" t="s">
        <v>75</v>
      </c>
      <c r="E157" s="133" t="s">
        <v>456</v>
      </c>
      <c r="F157" s="133" t="s">
        <v>457</v>
      </c>
      <c r="J157" s="134">
        <f>BK157</f>
        <v>566.83399999999995</v>
      </c>
      <c r="L157" s="124"/>
      <c r="M157" s="128"/>
      <c r="P157" s="129">
        <f>SUM(P158:P160)</f>
        <v>20.050006799999998</v>
      </c>
      <c r="R157" s="129">
        <f>SUM(R158:R160)</f>
        <v>5.6656400000000003E-2</v>
      </c>
      <c r="T157" s="130">
        <f>SUM(T158:T160)</f>
        <v>0</v>
      </c>
      <c r="AR157" s="125" t="s">
        <v>89</v>
      </c>
      <c r="AT157" s="131" t="s">
        <v>75</v>
      </c>
      <c r="AU157" s="131" t="s">
        <v>83</v>
      </c>
      <c r="AY157" s="125" t="s">
        <v>191</v>
      </c>
      <c r="BK157" s="132">
        <f>SUM(BK158:BK160)</f>
        <v>566.83399999999995</v>
      </c>
    </row>
    <row r="158" spans="2:65" s="1" customFormat="1" ht="22.15" customHeight="1">
      <c r="B158" s="25"/>
      <c r="C158" s="135" t="s">
        <v>275</v>
      </c>
      <c r="D158" s="135" t="s">
        <v>193</v>
      </c>
      <c r="E158" s="136" t="s">
        <v>1075</v>
      </c>
      <c r="F158" s="137" t="s">
        <v>1076</v>
      </c>
      <c r="G158" s="138" t="s">
        <v>461</v>
      </c>
      <c r="H158" s="139">
        <v>15.32</v>
      </c>
      <c r="I158" s="139">
        <v>23.533000000000001</v>
      </c>
      <c r="J158" s="139">
        <f>ROUND(I158*H158,3)</f>
        <v>360.52600000000001</v>
      </c>
      <c r="K158" s="140"/>
      <c r="L158" s="25"/>
      <c r="M158" s="141" t="s">
        <v>1</v>
      </c>
      <c r="N158" s="142" t="s">
        <v>42</v>
      </c>
      <c r="O158" s="143">
        <v>0.89559</v>
      </c>
      <c r="P158" s="143">
        <f>O158*H158</f>
        <v>13.7204388</v>
      </c>
      <c r="Q158" s="143">
        <v>2.47E-3</v>
      </c>
      <c r="R158" s="143">
        <f>Q158*H158</f>
        <v>3.7840400000000003E-2</v>
      </c>
      <c r="S158" s="143">
        <v>0</v>
      </c>
      <c r="T158" s="144">
        <f>S158*H158</f>
        <v>0</v>
      </c>
      <c r="AR158" s="145" t="s">
        <v>256</v>
      </c>
      <c r="AT158" s="145" t="s">
        <v>193</v>
      </c>
      <c r="AU158" s="145" t="s">
        <v>89</v>
      </c>
      <c r="AY158" s="13" t="s">
        <v>191</v>
      </c>
      <c r="BE158" s="146">
        <f>IF(N158="základná",J158,0)</f>
        <v>0</v>
      </c>
      <c r="BF158" s="146">
        <f>IF(N158="znížená",J158,0)</f>
        <v>360.52600000000001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89</v>
      </c>
      <c r="BK158" s="147">
        <f>ROUND(I158*H158,3)</f>
        <v>360.52600000000001</v>
      </c>
      <c r="BL158" s="13" t="s">
        <v>256</v>
      </c>
      <c r="BM158" s="145" t="s">
        <v>1077</v>
      </c>
    </row>
    <row r="159" spans="2:65" s="1" customFormat="1" ht="22.15" customHeight="1">
      <c r="B159" s="25"/>
      <c r="C159" s="135" t="s">
        <v>279</v>
      </c>
      <c r="D159" s="135" t="s">
        <v>193</v>
      </c>
      <c r="E159" s="136" t="s">
        <v>1078</v>
      </c>
      <c r="F159" s="137" t="s">
        <v>1079</v>
      </c>
      <c r="G159" s="138" t="s">
        <v>461</v>
      </c>
      <c r="H159" s="139">
        <v>9.6</v>
      </c>
      <c r="I159" s="139">
        <v>20.417999999999999</v>
      </c>
      <c r="J159" s="139">
        <f>ROUND(I159*H159,3)</f>
        <v>196.01300000000001</v>
      </c>
      <c r="K159" s="140"/>
      <c r="L159" s="25"/>
      <c r="M159" s="141" t="s">
        <v>1</v>
      </c>
      <c r="N159" s="142" t="s">
        <v>42</v>
      </c>
      <c r="O159" s="143">
        <v>0.65932999999999997</v>
      </c>
      <c r="P159" s="143">
        <f>O159*H159</f>
        <v>6.3295679999999992</v>
      </c>
      <c r="Q159" s="143">
        <v>1.9599999999999999E-3</v>
      </c>
      <c r="R159" s="143">
        <f>Q159*H159</f>
        <v>1.8815999999999999E-2</v>
      </c>
      <c r="S159" s="143">
        <v>0</v>
      </c>
      <c r="T159" s="144">
        <f>S159*H159</f>
        <v>0</v>
      </c>
      <c r="AR159" s="145" t="s">
        <v>256</v>
      </c>
      <c r="AT159" s="145" t="s">
        <v>193</v>
      </c>
      <c r="AU159" s="145" t="s">
        <v>89</v>
      </c>
      <c r="AY159" s="13" t="s">
        <v>191</v>
      </c>
      <c r="BE159" s="146">
        <f>IF(N159="základná",J159,0)</f>
        <v>0</v>
      </c>
      <c r="BF159" s="146">
        <f>IF(N159="znížená",J159,0)</f>
        <v>196.01300000000001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89</v>
      </c>
      <c r="BK159" s="147">
        <f>ROUND(I159*H159,3)</f>
        <v>196.01300000000001</v>
      </c>
      <c r="BL159" s="13" t="s">
        <v>256</v>
      </c>
      <c r="BM159" s="145" t="s">
        <v>1080</v>
      </c>
    </row>
    <row r="160" spans="2:65" s="1" customFormat="1" ht="22.15" customHeight="1">
      <c r="B160" s="25"/>
      <c r="C160" s="135" t="s">
        <v>283</v>
      </c>
      <c r="D160" s="135" t="s">
        <v>193</v>
      </c>
      <c r="E160" s="136" t="s">
        <v>472</v>
      </c>
      <c r="F160" s="137" t="s">
        <v>473</v>
      </c>
      <c r="G160" s="138" t="s">
        <v>454</v>
      </c>
      <c r="H160" s="139">
        <v>5.5650000000000004</v>
      </c>
      <c r="I160" s="139">
        <v>1.85</v>
      </c>
      <c r="J160" s="139">
        <f>ROUND(I160*H160,3)</f>
        <v>10.295</v>
      </c>
      <c r="K160" s="140"/>
      <c r="L160" s="25"/>
      <c r="M160" s="141" t="s">
        <v>1</v>
      </c>
      <c r="N160" s="142" t="s">
        <v>42</v>
      </c>
      <c r="O160" s="143">
        <v>0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256</v>
      </c>
      <c r="AT160" s="145" t="s">
        <v>193</v>
      </c>
      <c r="AU160" s="145" t="s">
        <v>89</v>
      </c>
      <c r="AY160" s="13" t="s">
        <v>191</v>
      </c>
      <c r="BE160" s="146">
        <f>IF(N160="základná",J160,0)</f>
        <v>0</v>
      </c>
      <c r="BF160" s="146">
        <f>IF(N160="znížená",J160,0)</f>
        <v>10.295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89</v>
      </c>
      <c r="BK160" s="147">
        <f>ROUND(I160*H160,3)</f>
        <v>10.295</v>
      </c>
      <c r="BL160" s="13" t="s">
        <v>256</v>
      </c>
      <c r="BM160" s="145" t="s">
        <v>1081</v>
      </c>
    </row>
    <row r="161" spans="2:65" s="11" customFormat="1" ht="22.9" customHeight="1">
      <c r="B161" s="124"/>
      <c r="D161" s="125" t="s">
        <v>75</v>
      </c>
      <c r="E161" s="133" t="s">
        <v>490</v>
      </c>
      <c r="F161" s="133" t="s">
        <v>491</v>
      </c>
      <c r="J161" s="134">
        <f>BK161</f>
        <v>7785.6219999999994</v>
      </c>
      <c r="L161" s="124"/>
      <c r="M161" s="128"/>
      <c r="P161" s="129">
        <f>SUM(P162:P167)</f>
        <v>50.645252969999994</v>
      </c>
      <c r="R161" s="129">
        <f>SUM(R162:R167)</f>
        <v>1.12949857</v>
      </c>
      <c r="T161" s="130">
        <f>SUM(T162:T167)</f>
        <v>0</v>
      </c>
      <c r="AR161" s="125" t="s">
        <v>89</v>
      </c>
      <c r="AT161" s="131" t="s">
        <v>75</v>
      </c>
      <c r="AU161" s="131" t="s">
        <v>83</v>
      </c>
      <c r="AY161" s="125" t="s">
        <v>191</v>
      </c>
      <c r="BK161" s="132">
        <f>SUM(BK162:BK167)</f>
        <v>7785.6219999999994</v>
      </c>
    </row>
    <row r="162" spans="2:65" s="1" customFormat="1" ht="14.45" customHeight="1">
      <c r="B162" s="25"/>
      <c r="C162" s="135" t="s">
        <v>287</v>
      </c>
      <c r="D162" s="135" t="s">
        <v>193</v>
      </c>
      <c r="E162" s="136" t="s">
        <v>1082</v>
      </c>
      <c r="F162" s="137" t="s">
        <v>1083</v>
      </c>
      <c r="G162" s="138" t="s">
        <v>484</v>
      </c>
      <c r="H162" s="139">
        <v>1</v>
      </c>
      <c r="I162" s="139">
        <v>2500</v>
      </c>
      <c r="J162" s="139">
        <f t="shared" ref="J162:J167" si="20">ROUND(I162*H162,3)</f>
        <v>2500</v>
      </c>
      <c r="K162" s="140"/>
      <c r="L162" s="25"/>
      <c r="M162" s="141" t="s">
        <v>1</v>
      </c>
      <c r="N162" s="142" t="s">
        <v>42</v>
      </c>
      <c r="O162" s="143">
        <v>0</v>
      </c>
      <c r="P162" s="143">
        <f t="shared" ref="P162:P167" si="21">O162*H162</f>
        <v>0</v>
      </c>
      <c r="Q162" s="143">
        <v>0</v>
      </c>
      <c r="R162" s="143">
        <f t="shared" ref="R162:R167" si="22">Q162*H162</f>
        <v>0</v>
      </c>
      <c r="S162" s="143">
        <v>0</v>
      </c>
      <c r="T162" s="144">
        <f t="shared" ref="T162:T167" si="23">S162*H162</f>
        <v>0</v>
      </c>
      <c r="AR162" s="145" t="s">
        <v>256</v>
      </c>
      <c r="AT162" s="145" t="s">
        <v>193</v>
      </c>
      <c r="AU162" s="145" t="s">
        <v>89</v>
      </c>
      <c r="AY162" s="13" t="s">
        <v>191</v>
      </c>
      <c r="BE162" s="146">
        <f t="shared" ref="BE162:BE167" si="24">IF(N162="základná",J162,0)</f>
        <v>0</v>
      </c>
      <c r="BF162" s="146">
        <f t="shared" ref="BF162:BF167" si="25">IF(N162="znížená",J162,0)</f>
        <v>2500</v>
      </c>
      <c r="BG162" s="146">
        <f t="shared" ref="BG162:BG167" si="26">IF(N162="zákl. prenesená",J162,0)</f>
        <v>0</v>
      </c>
      <c r="BH162" s="146">
        <f t="shared" ref="BH162:BH167" si="27">IF(N162="zníž. prenesená",J162,0)</f>
        <v>0</v>
      </c>
      <c r="BI162" s="146">
        <f t="shared" ref="BI162:BI167" si="28">IF(N162="nulová",J162,0)</f>
        <v>0</v>
      </c>
      <c r="BJ162" s="13" t="s">
        <v>89</v>
      </c>
      <c r="BK162" s="147">
        <f t="shared" ref="BK162:BK167" si="29">ROUND(I162*H162,3)</f>
        <v>2500</v>
      </c>
      <c r="BL162" s="13" t="s">
        <v>256</v>
      </c>
      <c r="BM162" s="145" t="s">
        <v>1084</v>
      </c>
    </row>
    <row r="163" spans="2:65" s="1" customFormat="1" ht="22.15" customHeight="1">
      <c r="B163" s="25"/>
      <c r="C163" s="135" t="s">
        <v>291</v>
      </c>
      <c r="D163" s="135" t="s">
        <v>193</v>
      </c>
      <c r="E163" s="136" t="s">
        <v>1085</v>
      </c>
      <c r="F163" s="137" t="s">
        <v>1086</v>
      </c>
      <c r="G163" s="138" t="s">
        <v>233</v>
      </c>
      <c r="H163" s="139">
        <v>104.384</v>
      </c>
      <c r="I163" s="139">
        <v>16.946000000000002</v>
      </c>
      <c r="J163" s="139">
        <f t="shared" si="20"/>
        <v>1768.8910000000001</v>
      </c>
      <c r="K163" s="140"/>
      <c r="L163" s="25"/>
      <c r="M163" s="141" t="s">
        <v>1</v>
      </c>
      <c r="N163" s="142" t="s">
        <v>42</v>
      </c>
      <c r="O163" s="143">
        <v>0.34046999999999999</v>
      </c>
      <c r="P163" s="143">
        <f t="shared" si="21"/>
        <v>35.539620479999996</v>
      </c>
      <c r="Q163" s="143">
        <v>1.4300000000000001E-3</v>
      </c>
      <c r="R163" s="143">
        <f t="shared" si="22"/>
        <v>0.14926912000000001</v>
      </c>
      <c r="S163" s="143">
        <v>0</v>
      </c>
      <c r="T163" s="144">
        <f t="shared" si="23"/>
        <v>0</v>
      </c>
      <c r="AR163" s="145" t="s">
        <v>256</v>
      </c>
      <c r="AT163" s="145" t="s">
        <v>193</v>
      </c>
      <c r="AU163" s="145" t="s">
        <v>89</v>
      </c>
      <c r="AY163" s="13" t="s">
        <v>191</v>
      </c>
      <c r="BE163" s="146">
        <f t="shared" si="24"/>
        <v>0</v>
      </c>
      <c r="BF163" s="146">
        <f t="shared" si="25"/>
        <v>1768.8910000000001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3" t="s">
        <v>89</v>
      </c>
      <c r="BK163" s="147">
        <f t="shared" si="29"/>
        <v>1768.8910000000001</v>
      </c>
      <c r="BL163" s="13" t="s">
        <v>256</v>
      </c>
      <c r="BM163" s="145" t="s">
        <v>1087</v>
      </c>
    </row>
    <row r="164" spans="2:65" s="1" customFormat="1" ht="22.15" customHeight="1">
      <c r="B164" s="25"/>
      <c r="C164" s="148" t="s">
        <v>295</v>
      </c>
      <c r="D164" s="148" t="s">
        <v>225</v>
      </c>
      <c r="E164" s="149" t="s">
        <v>497</v>
      </c>
      <c r="F164" s="150" t="s">
        <v>1088</v>
      </c>
      <c r="G164" s="151" t="s">
        <v>233</v>
      </c>
      <c r="H164" s="152">
        <v>111.691</v>
      </c>
      <c r="I164" s="152">
        <v>16.934999999999999</v>
      </c>
      <c r="J164" s="152">
        <f t="shared" si="20"/>
        <v>1891.4870000000001</v>
      </c>
      <c r="K164" s="153"/>
      <c r="L164" s="154"/>
      <c r="M164" s="155" t="s">
        <v>1</v>
      </c>
      <c r="N164" s="156" t="s">
        <v>42</v>
      </c>
      <c r="O164" s="143">
        <v>0</v>
      </c>
      <c r="P164" s="143">
        <f t="shared" si="21"/>
        <v>0</v>
      </c>
      <c r="Q164" s="143">
        <v>5.7600000000000004E-3</v>
      </c>
      <c r="R164" s="143">
        <f t="shared" si="22"/>
        <v>0.64334016000000005</v>
      </c>
      <c r="S164" s="143">
        <v>0</v>
      </c>
      <c r="T164" s="144">
        <f t="shared" si="23"/>
        <v>0</v>
      </c>
      <c r="AR164" s="145" t="s">
        <v>321</v>
      </c>
      <c r="AT164" s="145" t="s">
        <v>225</v>
      </c>
      <c r="AU164" s="145" t="s">
        <v>89</v>
      </c>
      <c r="AY164" s="13" t="s">
        <v>191</v>
      </c>
      <c r="BE164" s="146">
        <f t="shared" si="24"/>
        <v>0</v>
      </c>
      <c r="BF164" s="146">
        <f t="shared" si="25"/>
        <v>1891.4870000000001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3" t="s">
        <v>89</v>
      </c>
      <c r="BK164" s="147">
        <f t="shared" si="29"/>
        <v>1891.4870000000001</v>
      </c>
      <c r="BL164" s="13" t="s">
        <v>256</v>
      </c>
      <c r="BM164" s="145" t="s">
        <v>1089</v>
      </c>
    </row>
    <row r="165" spans="2:65" s="1" customFormat="1" ht="19.899999999999999" customHeight="1">
      <c r="B165" s="25"/>
      <c r="C165" s="135" t="s">
        <v>300</v>
      </c>
      <c r="D165" s="135" t="s">
        <v>193</v>
      </c>
      <c r="E165" s="136" t="s">
        <v>493</v>
      </c>
      <c r="F165" s="137" t="s">
        <v>494</v>
      </c>
      <c r="G165" s="138" t="s">
        <v>233</v>
      </c>
      <c r="H165" s="139">
        <v>44.366999999999997</v>
      </c>
      <c r="I165" s="139">
        <v>16.946000000000002</v>
      </c>
      <c r="J165" s="139">
        <f t="shared" si="20"/>
        <v>751.84299999999996</v>
      </c>
      <c r="K165" s="140"/>
      <c r="L165" s="25"/>
      <c r="M165" s="141" t="s">
        <v>1</v>
      </c>
      <c r="N165" s="142" t="s">
        <v>42</v>
      </c>
      <c r="O165" s="143">
        <v>0.34046999999999999</v>
      </c>
      <c r="P165" s="143">
        <f t="shared" si="21"/>
        <v>15.10563249</v>
      </c>
      <c r="Q165" s="143">
        <v>1.4300000000000001E-3</v>
      </c>
      <c r="R165" s="143">
        <f t="shared" si="22"/>
        <v>6.3444810000000004E-2</v>
      </c>
      <c r="S165" s="143">
        <v>0</v>
      </c>
      <c r="T165" s="144">
        <f t="shared" si="23"/>
        <v>0</v>
      </c>
      <c r="AR165" s="145" t="s">
        <v>256</v>
      </c>
      <c r="AT165" s="145" t="s">
        <v>193</v>
      </c>
      <c r="AU165" s="145" t="s">
        <v>89</v>
      </c>
      <c r="AY165" s="13" t="s">
        <v>191</v>
      </c>
      <c r="BE165" s="146">
        <f t="shared" si="24"/>
        <v>0</v>
      </c>
      <c r="BF165" s="146">
        <f t="shared" si="25"/>
        <v>751.84299999999996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3" t="s">
        <v>89</v>
      </c>
      <c r="BK165" s="147">
        <f t="shared" si="29"/>
        <v>751.84299999999996</v>
      </c>
      <c r="BL165" s="13" t="s">
        <v>256</v>
      </c>
      <c r="BM165" s="145" t="s">
        <v>1090</v>
      </c>
    </row>
    <row r="166" spans="2:65" s="1" customFormat="1" ht="22.15" customHeight="1">
      <c r="B166" s="25"/>
      <c r="C166" s="148" t="s">
        <v>304</v>
      </c>
      <c r="D166" s="148" t="s">
        <v>225</v>
      </c>
      <c r="E166" s="149" t="s">
        <v>497</v>
      </c>
      <c r="F166" s="150" t="s">
        <v>1088</v>
      </c>
      <c r="G166" s="151" t="s">
        <v>233</v>
      </c>
      <c r="H166" s="152">
        <v>47.472999999999999</v>
      </c>
      <c r="I166" s="152">
        <v>16.934999999999999</v>
      </c>
      <c r="J166" s="152">
        <f t="shared" si="20"/>
        <v>803.95500000000004</v>
      </c>
      <c r="K166" s="153"/>
      <c r="L166" s="154"/>
      <c r="M166" s="155" t="s">
        <v>1</v>
      </c>
      <c r="N166" s="156" t="s">
        <v>42</v>
      </c>
      <c r="O166" s="143">
        <v>0</v>
      </c>
      <c r="P166" s="143">
        <f t="shared" si="21"/>
        <v>0</v>
      </c>
      <c r="Q166" s="143">
        <v>5.7600000000000004E-3</v>
      </c>
      <c r="R166" s="143">
        <f t="shared" si="22"/>
        <v>0.27344447999999999</v>
      </c>
      <c r="S166" s="143">
        <v>0</v>
      </c>
      <c r="T166" s="144">
        <f t="shared" si="23"/>
        <v>0</v>
      </c>
      <c r="AR166" s="145" t="s">
        <v>321</v>
      </c>
      <c r="AT166" s="145" t="s">
        <v>225</v>
      </c>
      <c r="AU166" s="145" t="s">
        <v>89</v>
      </c>
      <c r="AY166" s="13" t="s">
        <v>191</v>
      </c>
      <c r="BE166" s="146">
        <f t="shared" si="24"/>
        <v>0</v>
      </c>
      <c r="BF166" s="146">
        <f t="shared" si="25"/>
        <v>803.95500000000004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3" t="s">
        <v>89</v>
      </c>
      <c r="BK166" s="147">
        <f t="shared" si="29"/>
        <v>803.95500000000004</v>
      </c>
      <c r="BL166" s="13" t="s">
        <v>256</v>
      </c>
      <c r="BM166" s="145" t="s">
        <v>1091</v>
      </c>
    </row>
    <row r="167" spans="2:65" s="1" customFormat="1" ht="22.15" customHeight="1">
      <c r="B167" s="25"/>
      <c r="C167" s="135" t="s">
        <v>308</v>
      </c>
      <c r="D167" s="135" t="s">
        <v>193</v>
      </c>
      <c r="E167" s="136" t="s">
        <v>537</v>
      </c>
      <c r="F167" s="137" t="s">
        <v>538</v>
      </c>
      <c r="G167" s="138" t="s">
        <v>454</v>
      </c>
      <c r="H167" s="139">
        <v>77.162000000000006</v>
      </c>
      <c r="I167" s="139">
        <v>0.9</v>
      </c>
      <c r="J167" s="139">
        <f t="shared" si="20"/>
        <v>69.445999999999998</v>
      </c>
      <c r="K167" s="140"/>
      <c r="L167" s="25"/>
      <c r="M167" s="141" t="s">
        <v>1</v>
      </c>
      <c r="N167" s="142" t="s">
        <v>42</v>
      </c>
      <c r="O167" s="143">
        <v>0</v>
      </c>
      <c r="P167" s="143">
        <f t="shared" si="21"/>
        <v>0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AR167" s="145" t="s">
        <v>256</v>
      </c>
      <c r="AT167" s="145" t="s">
        <v>193</v>
      </c>
      <c r="AU167" s="145" t="s">
        <v>89</v>
      </c>
      <c r="AY167" s="13" t="s">
        <v>191</v>
      </c>
      <c r="BE167" s="146">
        <f t="shared" si="24"/>
        <v>0</v>
      </c>
      <c r="BF167" s="146">
        <f t="shared" si="25"/>
        <v>69.445999999999998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3" t="s">
        <v>89</v>
      </c>
      <c r="BK167" s="147">
        <f t="shared" si="29"/>
        <v>69.445999999999998</v>
      </c>
      <c r="BL167" s="13" t="s">
        <v>256</v>
      </c>
      <c r="BM167" s="145" t="s">
        <v>1092</v>
      </c>
    </row>
    <row r="168" spans="2:65" s="11" customFormat="1" ht="25.9" customHeight="1">
      <c r="B168" s="124"/>
      <c r="D168" s="125" t="s">
        <v>75</v>
      </c>
      <c r="E168" s="126" t="s">
        <v>225</v>
      </c>
      <c r="F168" s="126" t="s">
        <v>540</v>
      </c>
      <c r="J168" s="127">
        <f>BK168</f>
        <v>12632.343999999999</v>
      </c>
      <c r="L168" s="124"/>
      <c r="M168" s="128"/>
      <c r="P168" s="129">
        <f>P169</f>
        <v>0</v>
      </c>
      <c r="R168" s="129">
        <f>R169</f>
        <v>0</v>
      </c>
      <c r="T168" s="130">
        <f>T169</f>
        <v>0</v>
      </c>
      <c r="AR168" s="125" t="s">
        <v>83</v>
      </c>
      <c r="AT168" s="131" t="s">
        <v>75</v>
      </c>
      <c r="AU168" s="131" t="s">
        <v>76</v>
      </c>
      <c r="AY168" s="125" t="s">
        <v>191</v>
      </c>
      <c r="BK168" s="132">
        <f>BK169</f>
        <v>12632.343999999999</v>
      </c>
    </row>
    <row r="169" spans="2:65" s="11" customFormat="1" ht="22.9" customHeight="1">
      <c r="B169" s="124"/>
      <c r="D169" s="125" t="s">
        <v>75</v>
      </c>
      <c r="E169" s="133" t="s">
        <v>541</v>
      </c>
      <c r="F169" s="133" t="s">
        <v>542</v>
      </c>
      <c r="J169" s="134">
        <f>BK169</f>
        <v>12632.343999999999</v>
      </c>
      <c r="L169" s="124"/>
      <c r="M169" s="128"/>
      <c r="P169" s="129">
        <f>P170</f>
        <v>0</v>
      </c>
      <c r="R169" s="129">
        <f>R170</f>
        <v>0</v>
      </c>
      <c r="T169" s="130">
        <f>T170</f>
        <v>0</v>
      </c>
      <c r="AR169" s="125" t="s">
        <v>125</v>
      </c>
      <c r="AT169" s="131" t="s">
        <v>75</v>
      </c>
      <c r="AU169" s="131" t="s">
        <v>83</v>
      </c>
      <c r="AY169" s="125" t="s">
        <v>191</v>
      </c>
      <c r="BK169" s="132">
        <f>BK170</f>
        <v>12632.343999999999</v>
      </c>
    </row>
    <row r="170" spans="2:65" s="1" customFormat="1" ht="14.45" customHeight="1">
      <c r="B170" s="25"/>
      <c r="C170" s="135" t="s">
        <v>312</v>
      </c>
      <c r="D170" s="135" t="s">
        <v>193</v>
      </c>
      <c r="E170" s="136" t="s">
        <v>544</v>
      </c>
      <c r="F170" s="137" t="s">
        <v>1093</v>
      </c>
      <c r="G170" s="138" t="s">
        <v>546</v>
      </c>
      <c r="H170" s="139">
        <v>2070.8760000000002</v>
      </c>
      <c r="I170" s="139">
        <v>6.1</v>
      </c>
      <c r="J170" s="139">
        <f>ROUND(I170*H170,3)</f>
        <v>12632.343999999999</v>
      </c>
      <c r="K170" s="140"/>
      <c r="L170" s="25"/>
      <c r="M170" s="157" t="s">
        <v>1</v>
      </c>
      <c r="N170" s="158" t="s">
        <v>42</v>
      </c>
      <c r="O170" s="159">
        <v>0</v>
      </c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AR170" s="145" t="s">
        <v>443</v>
      </c>
      <c r="AT170" s="145" t="s">
        <v>193</v>
      </c>
      <c r="AU170" s="145" t="s">
        <v>89</v>
      </c>
      <c r="AY170" s="13" t="s">
        <v>191</v>
      </c>
      <c r="BE170" s="146">
        <f>IF(N170="základná",J170,0)</f>
        <v>0</v>
      </c>
      <c r="BF170" s="146">
        <f>IF(N170="znížená",J170,0)</f>
        <v>12632.343999999999</v>
      </c>
      <c r="BG170" s="146">
        <f>IF(N170="zákl. prenesená",J170,0)</f>
        <v>0</v>
      </c>
      <c r="BH170" s="146">
        <f>IF(N170="zníž. prenesená",J170,0)</f>
        <v>0</v>
      </c>
      <c r="BI170" s="146">
        <f>IF(N170="nulová",J170,0)</f>
        <v>0</v>
      </c>
      <c r="BJ170" s="13" t="s">
        <v>89</v>
      </c>
      <c r="BK170" s="147">
        <f>ROUND(I170*H170,3)</f>
        <v>12632.343999999999</v>
      </c>
      <c r="BL170" s="13" t="s">
        <v>443</v>
      </c>
      <c r="BM170" s="145" t="s">
        <v>1094</v>
      </c>
    </row>
    <row r="171" spans="2:65" s="1" customFormat="1" ht="6.95" customHeight="1">
      <c r="B171" s="39"/>
      <c r="C171" s="40"/>
      <c r="D171" s="40"/>
      <c r="E171" s="40"/>
      <c r="F171" s="40"/>
      <c r="G171" s="40"/>
      <c r="H171" s="40"/>
      <c r="I171" s="40"/>
      <c r="J171" s="40"/>
      <c r="K171" s="40"/>
      <c r="L171" s="25"/>
    </row>
  </sheetData>
  <sheetProtection algorithmName="SHA-512" hashValue="22EOoStv/9DmrGeKq65Nuve+bHhr8OUQmNqCeKso2aF6QsLrfIJD4yaBuFYhvFKALZs8olYGmMKbUVSOBzzB4A==" saltValue="VeTw06aDNNWjgdqAlLzq9qrwti+Otwl6KjTgV/6sdR+qpsqSRFK4bTa31pl7uGkqViPC4xjmp3byFOndrhRlCA==" spinCount="100000" sheet="1" objects="1" scenarios="1" formatColumns="0" formatRows="0" autoFilter="0"/>
  <autoFilter ref="C129:K170" xr:uid="{00000000-0009-0000-0000-00000F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1:BM14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141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1035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1095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ROUND(J123, 2)</f>
        <v>2447.61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ROUND((SUM(BE123:BE140)),  2)</f>
        <v>0</v>
      </c>
      <c r="G35" s="93"/>
      <c r="H35" s="93"/>
      <c r="I35" s="94">
        <v>0.2</v>
      </c>
      <c r="J35" s="92">
        <f>ROUND(((SUM(BE123:BE140))*I35),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ROUND((SUM(BF123:BF140)),  2)</f>
        <v>2447.61</v>
      </c>
      <c r="I36" s="95">
        <v>0.2</v>
      </c>
      <c r="J36" s="80">
        <f>ROUND(((SUM(BF123:BF140))*I36),  2)</f>
        <v>489.52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ROUND((SUM(BG123:BG140)),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ROUND((SUM(BH123:BH140)),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ROUND((SUM(BI123:BI140)),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2937.13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1035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1371-5-2 - Elektroinštalácia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J123</f>
        <v>2447.61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J124</f>
        <v>2447.61</v>
      </c>
      <c r="L99" s="107"/>
    </row>
    <row r="100" spans="2:47" s="9" customFormat="1" ht="19.899999999999999" customHeight="1">
      <c r="B100" s="111"/>
      <c r="D100" s="112" t="s">
        <v>713</v>
      </c>
      <c r="E100" s="113"/>
      <c r="F100" s="113"/>
      <c r="G100" s="113"/>
      <c r="H100" s="113"/>
      <c r="I100" s="113"/>
      <c r="J100" s="114">
        <f>J125</f>
        <v>1722.0100000000002</v>
      </c>
      <c r="L100" s="111"/>
    </row>
    <row r="101" spans="2:47" s="9" customFormat="1" ht="19.899999999999999" customHeight="1">
      <c r="B101" s="111"/>
      <c r="D101" s="112" t="s">
        <v>714</v>
      </c>
      <c r="E101" s="113"/>
      <c r="F101" s="113"/>
      <c r="G101" s="113"/>
      <c r="H101" s="113"/>
      <c r="I101" s="113"/>
      <c r="J101" s="114">
        <f>J139</f>
        <v>725.6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5"/>
    </row>
    <row r="108" spans="2:47" s="1" customFormat="1" ht="24.95" customHeight="1">
      <c r="B108" s="25"/>
      <c r="C108" s="17" t="s">
        <v>177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12</v>
      </c>
      <c r="L110" s="25"/>
    </row>
    <row r="111" spans="2:47" s="1" customFormat="1" ht="14.45" customHeight="1">
      <c r="B111" s="25"/>
      <c r="E111" s="204" t="str">
        <f>E7</f>
        <v>Rekonštrukcia  farmy ošípaných Malá Belá - Zmena č.1</v>
      </c>
      <c r="F111" s="205"/>
      <c r="G111" s="205"/>
      <c r="H111" s="205"/>
      <c r="L111" s="25"/>
    </row>
    <row r="112" spans="2:47" ht="12" customHeight="1">
      <c r="B112" s="16"/>
      <c r="C112" s="22" t="s">
        <v>153</v>
      </c>
      <c r="L112" s="16"/>
    </row>
    <row r="113" spans="2:65" s="1" customFormat="1" ht="14.45" customHeight="1">
      <c r="B113" s="25"/>
      <c r="E113" s="204" t="s">
        <v>1035</v>
      </c>
      <c r="F113" s="203"/>
      <c r="G113" s="203"/>
      <c r="H113" s="203"/>
      <c r="L113" s="25"/>
    </row>
    <row r="114" spans="2:65" s="1" customFormat="1" ht="12" customHeight="1">
      <c r="B114" s="25"/>
      <c r="C114" s="22" t="s">
        <v>155</v>
      </c>
      <c r="L114" s="25"/>
    </row>
    <row r="115" spans="2:65" s="1" customFormat="1" ht="15.6" customHeight="1">
      <c r="B115" s="25"/>
      <c r="E115" s="171" t="str">
        <f>E11</f>
        <v>1371-5-2 - Elektroinštalácia</v>
      </c>
      <c r="F115" s="203"/>
      <c r="G115" s="203"/>
      <c r="H115" s="20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>Malá Belá,k.ú.Okoč, p.č.2781/1,2785/1,2787/1</v>
      </c>
      <c r="I117" s="22" t="s">
        <v>18</v>
      </c>
      <c r="J117" s="47" t="str">
        <f>IF(J14="","",J14)</f>
        <v>22. 3. 2022</v>
      </c>
      <c r="L117" s="25"/>
    </row>
    <row r="118" spans="2:65" s="1" customFormat="1" ht="6.95" customHeight="1">
      <c r="B118" s="25"/>
      <c r="L118" s="25"/>
    </row>
    <row r="119" spans="2:65" s="1" customFormat="1" ht="26.45" customHeight="1">
      <c r="B119" s="25"/>
      <c r="C119" s="22" t="s">
        <v>20</v>
      </c>
      <c r="F119" s="20" t="str">
        <f>E17</f>
        <v>Poľnohospodárske družstvo Kútniky, Kútniky č.640</v>
      </c>
      <c r="I119" s="22" t="s">
        <v>28</v>
      </c>
      <c r="J119" s="23" t="str">
        <f>E23</f>
        <v>BUING  s.r.o. , Veľký Meder, Tichá 5</v>
      </c>
      <c r="L119" s="25"/>
    </row>
    <row r="120" spans="2:65" s="1" customFormat="1" ht="15.6" customHeight="1">
      <c r="B120" s="25"/>
      <c r="C120" s="22" t="s">
        <v>26</v>
      </c>
      <c r="F120" s="20" t="str">
        <f>IF(E20="","",E20)</f>
        <v xml:space="preserve"> </v>
      </c>
      <c r="I120" s="22" t="s">
        <v>34</v>
      </c>
      <c r="J120" s="23" t="str">
        <f>E26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178</v>
      </c>
      <c r="D122" s="117" t="s">
        <v>61</v>
      </c>
      <c r="E122" s="117" t="s">
        <v>57</v>
      </c>
      <c r="F122" s="117" t="s">
        <v>58</v>
      </c>
      <c r="G122" s="117" t="s">
        <v>179</v>
      </c>
      <c r="H122" s="117" t="s">
        <v>180</v>
      </c>
      <c r="I122" s="117" t="s">
        <v>181</v>
      </c>
      <c r="J122" s="118" t="s">
        <v>159</v>
      </c>
      <c r="K122" s="119" t="s">
        <v>182</v>
      </c>
      <c r="L122" s="115"/>
      <c r="M122" s="53" t="s">
        <v>1</v>
      </c>
      <c r="N122" s="54" t="s">
        <v>40</v>
      </c>
      <c r="O122" s="54" t="s">
        <v>183</v>
      </c>
      <c r="P122" s="54" t="s">
        <v>184</v>
      </c>
      <c r="Q122" s="54" t="s">
        <v>185</v>
      </c>
      <c r="R122" s="54" t="s">
        <v>186</v>
      </c>
      <c r="S122" s="54" t="s">
        <v>187</v>
      </c>
      <c r="T122" s="55" t="s">
        <v>188</v>
      </c>
    </row>
    <row r="123" spans="2:65" s="1" customFormat="1" ht="22.9" customHeight="1">
      <c r="B123" s="25"/>
      <c r="C123" s="58" t="s">
        <v>160</v>
      </c>
      <c r="J123" s="120">
        <f>BK123</f>
        <v>2447.61</v>
      </c>
      <c r="L123" s="25"/>
      <c r="M123" s="56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3" t="s">
        <v>75</v>
      </c>
      <c r="AU123" s="13" t="s">
        <v>161</v>
      </c>
      <c r="BK123" s="123">
        <f>BK124</f>
        <v>2447.61</v>
      </c>
    </row>
    <row r="124" spans="2:65" s="11" customFormat="1" ht="25.9" customHeight="1">
      <c r="B124" s="124"/>
      <c r="D124" s="125" t="s">
        <v>75</v>
      </c>
      <c r="E124" s="126" t="s">
        <v>225</v>
      </c>
      <c r="F124" s="126" t="s">
        <v>540</v>
      </c>
      <c r="J124" s="127">
        <f>BK124</f>
        <v>2447.61</v>
      </c>
      <c r="L124" s="124"/>
      <c r="M124" s="128"/>
      <c r="P124" s="129">
        <f>P125+P139</f>
        <v>0</v>
      </c>
      <c r="R124" s="129">
        <f>R125+R139</f>
        <v>0</v>
      </c>
      <c r="T124" s="130">
        <f>T125+T139</f>
        <v>0</v>
      </c>
      <c r="AR124" s="125" t="s">
        <v>83</v>
      </c>
      <c r="AT124" s="131" t="s">
        <v>75</v>
      </c>
      <c r="AU124" s="131" t="s">
        <v>76</v>
      </c>
      <c r="AY124" s="125" t="s">
        <v>191</v>
      </c>
      <c r="BK124" s="132">
        <f>BK125+BK139</f>
        <v>2447.61</v>
      </c>
    </row>
    <row r="125" spans="2:65" s="11" customFormat="1" ht="22.9" customHeight="1">
      <c r="B125" s="124"/>
      <c r="D125" s="125" t="s">
        <v>75</v>
      </c>
      <c r="E125" s="133" t="s">
        <v>715</v>
      </c>
      <c r="F125" s="133" t="s">
        <v>716</v>
      </c>
      <c r="J125" s="134">
        <f>BK125</f>
        <v>1722.0100000000002</v>
      </c>
      <c r="L125" s="124"/>
      <c r="M125" s="128"/>
      <c r="P125" s="129">
        <f>SUM(P126:P138)</f>
        <v>0</v>
      </c>
      <c r="R125" s="129">
        <f>SUM(R126:R138)</f>
        <v>0</v>
      </c>
      <c r="T125" s="130">
        <f>SUM(T126:T138)</f>
        <v>0</v>
      </c>
      <c r="AR125" s="125" t="s">
        <v>83</v>
      </c>
      <c r="AT125" s="131" t="s">
        <v>75</v>
      </c>
      <c r="AU125" s="131" t="s">
        <v>83</v>
      </c>
      <c r="AY125" s="125" t="s">
        <v>191</v>
      </c>
      <c r="BK125" s="132">
        <f>SUM(BK126:BK138)</f>
        <v>1722.0100000000002</v>
      </c>
    </row>
    <row r="126" spans="2:65" s="1" customFormat="1" ht="14.45" customHeight="1">
      <c r="B126" s="25"/>
      <c r="C126" s="148" t="s">
        <v>83</v>
      </c>
      <c r="D126" s="148" t="s">
        <v>225</v>
      </c>
      <c r="E126" s="149" t="s">
        <v>1096</v>
      </c>
      <c r="F126" s="150" t="s">
        <v>1097</v>
      </c>
      <c r="G126" s="151" t="s">
        <v>484</v>
      </c>
      <c r="H126" s="152">
        <v>1</v>
      </c>
      <c r="I126" s="152">
        <v>550</v>
      </c>
      <c r="J126" s="152">
        <f t="shared" ref="J126:J138" si="0">ROUND(I126*H126,3)</f>
        <v>550</v>
      </c>
      <c r="K126" s="153"/>
      <c r="L126" s="154"/>
      <c r="M126" s="155" t="s">
        <v>1</v>
      </c>
      <c r="N126" s="156" t="s">
        <v>42</v>
      </c>
      <c r="O126" s="143">
        <v>0</v>
      </c>
      <c r="P126" s="143">
        <f t="shared" ref="P126:P138" si="1">O126*H126</f>
        <v>0</v>
      </c>
      <c r="Q126" s="143">
        <v>0</v>
      </c>
      <c r="R126" s="143">
        <f t="shared" ref="R126:R138" si="2">Q126*H126</f>
        <v>0</v>
      </c>
      <c r="S126" s="143">
        <v>0</v>
      </c>
      <c r="T126" s="144">
        <f t="shared" ref="T126:T138" si="3">S126*H126</f>
        <v>0</v>
      </c>
      <c r="AR126" s="145" t="s">
        <v>220</v>
      </c>
      <c r="AT126" s="145" t="s">
        <v>225</v>
      </c>
      <c r="AU126" s="145" t="s">
        <v>89</v>
      </c>
      <c r="AY126" s="13" t="s">
        <v>191</v>
      </c>
      <c r="BE126" s="146">
        <f t="shared" ref="BE126:BE138" si="4">IF(N126="základná",J126,0)</f>
        <v>0</v>
      </c>
      <c r="BF126" s="146">
        <f t="shared" ref="BF126:BF138" si="5">IF(N126="znížená",J126,0)</f>
        <v>550</v>
      </c>
      <c r="BG126" s="146">
        <f t="shared" ref="BG126:BG138" si="6">IF(N126="zákl. prenesená",J126,0)</f>
        <v>0</v>
      </c>
      <c r="BH126" s="146">
        <f t="shared" ref="BH126:BH138" si="7">IF(N126="zníž. prenesená",J126,0)</f>
        <v>0</v>
      </c>
      <c r="BI126" s="146">
        <f t="shared" ref="BI126:BI138" si="8">IF(N126="nulová",J126,0)</f>
        <v>0</v>
      </c>
      <c r="BJ126" s="13" t="s">
        <v>89</v>
      </c>
      <c r="BK126" s="147">
        <f t="shared" ref="BK126:BK138" si="9">ROUND(I126*H126,3)</f>
        <v>550</v>
      </c>
      <c r="BL126" s="13" t="s">
        <v>197</v>
      </c>
      <c r="BM126" s="145" t="s">
        <v>1098</v>
      </c>
    </row>
    <row r="127" spans="2:65" s="1" customFormat="1" ht="14.45" customHeight="1">
      <c r="B127" s="25"/>
      <c r="C127" s="148" t="s">
        <v>89</v>
      </c>
      <c r="D127" s="148" t="s">
        <v>225</v>
      </c>
      <c r="E127" s="149" t="s">
        <v>1099</v>
      </c>
      <c r="F127" s="150" t="s">
        <v>1100</v>
      </c>
      <c r="G127" s="151" t="s">
        <v>484</v>
      </c>
      <c r="H127" s="152">
        <v>5</v>
      </c>
      <c r="I127" s="152">
        <v>45</v>
      </c>
      <c r="J127" s="152">
        <f t="shared" si="0"/>
        <v>225</v>
      </c>
      <c r="K127" s="153"/>
      <c r="L127" s="154"/>
      <c r="M127" s="155" t="s">
        <v>1</v>
      </c>
      <c r="N127" s="156" t="s">
        <v>42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220</v>
      </c>
      <c r="AT127" s="145" t="s">
        <v>225</v>
      </c>
      <c r="AU127" s="145" t="s">
        <v>89</v>
      </c>
      <c r="AY127" s="13" t="s">
        <v>191</v>
      </c>
      <c r="BE127" s="146">
        <f t="shared" si="4"/>
        <v>0</v>
      </c>
      <c r="BF127" s="146">
        <f t="shared" si="5"/>
        <v>225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3" t="s">
        <v>89</v>
      </c>
      <c r="BK127" s="147">
        <f t="shared" si="9"/>
        <v>225</v>
      </c>
      <c r="BL127" s="13" t="s">
        <v>197</v>
      </c>
      <c r="BM127" s="145" t="s">
        <v>1101</v>
      </c>
    </row>
    <row r="128" spans="2:65" s="1" customFormat="1" ht="14.45" customHeight="1">
      <c r="B128" s="25"/>
      <c r="C128" s="148" t="s">
        <v>125</v>
      </c>
      <c r="D128" s="148" t="s">
        <v>225</v>
      </c>
      <c r="E128" s="149" t="s">
        <v>723</v>
      </c>
      <c r="F128" s="150" t="s">
        <v>724</v>
      </c>
      <c r="G128" s="151" t="s">
        <v>484</v>
      </c>
      <c r="H128" s="152">
        <v>1</v>
      </c>
      <c r="I128" s="152">
        <v>16.84</v>
      </c>
      <c r="J128" s="152">
        <f t="shared" si="0"/>
        <v>16.84</v>
      </c>
      <c r="K128" s="153"/>
      <c r="L128" s="154"/>
      <c r="M128" s="155" t="s">
        <v>1</v>
      </c>
      <c r="N128" s="156" t="s">
        <v>42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220</v>
      </c>
      <c r="AT128" s="145" t="s">
        <v>225</v>
      </c>
      <c r="AU128" s="145" t="s">
        <v>89</v>
      </c>
      <c r="AY128" s="13" t="s">
        <v>191</v>
      </c>
      <c r="BE128" s="146">
        <f t="shared" si="4"/>
        <v>0</v>
      </c>
      <c r="BF128" s="146">
        <f t="shared" si="5"/>
        <v>16.84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89</v>
      </c>
      <c r="BK128" s="147">
        <f t="shared" si="9"/>
        <v>16.84</v>
      </c>
      <c r="BL128" s="13" t="s">
        <v>197</v>
      </c>
      <c r="BM128" s="145" t="s">
        <v>1102</v>
      </c>
    </row>
    <row r="129" spans="2:65" s="1" customFormat="1" ht="14.45" customHeight="1">
      <c r="B129" s="25"/>
      <c r="C129" s="148" t="s">
        <v>197</v>
      </c>
      <c r="D129" s="148" t="s">
        <v>225</v>
      </c>
      <c r="E129" s="149" t="s">
        <v>1103</v>
      </c>
      <c r="F129" s="150" t="s">
        <v>1104</v>
      </c>
      <c r="G129" s="151" t="s">
        <v>484</v>
      </c>
      <c r="H129" s="152">
        <v>2</v>
      </c>
      <c r="I129" s="152">
        <v>2.5</v>
      </c>
      <c r="J129" s="152">
        <f t="shared" si="0"/>
        <v>5</v>
      </c>
      <c r="K129" s="153"/>
      <c r="L129" s="154"/>
      <c r="M129" s="155" t="s">
        <v>1</v>
      </c>
      <c r="N129" s="156" t="s">
        <v>42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220</v>
      </c>
      <c r="AT129" s="145" t="s">
        <v>225</v>
      </c>
      <c r="AU129" s="145" t="s">
        <v>89</v>
      </c>
      <c r="AY129" s="13" t="s">
        <v>191</v>
      </c>
      <c r="BE129" s="146">
        <f t="shared" si="4"/>
        <v>0</v>
      </c>
      <c r="BF129" s="146">
        <f t="shared" si="5"/>
        <v>5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89</v>
      </c>
      <c r="BK129" s="147">
        <f t="shared" si="9"/>
        <v>5</v>
      </c>
      <c r="BL129" s="13" t="s">
        <v>197</v>
      </c>
      <c r="BM129" s="145" t="s">
        <v>1105</v>
      </c>
    </row>
    <row r="130" spans="2:65" s="1" customFormat="1" ht="14.45" customHeight="1">
      <c r="B130" s="25"/>
      <c r="C130" s="148" t="s">
        <v>208</v>
      </c>
      <c r="D130" s="148" t="s">
        <v>225</v>
      </c>
      <c r="E130" s="149" t="s">
        <v>1106</v>
      </c>
      <c r="F130" s="150" t="s">
        <v>1107</v>
      </c>
      <c r="G130" s="151" t="s">
        <v>484</v>
      </c>
      <c r="H130" s="152">
        <v>1</v>
      </c>
      <c r="I130" s="152">
        <v>320</v>
      </c>
      <c r="J130" s="152">
        <f t="shared" si="0"/>
        <v>320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 t="shared" si="4"/>
        <v>0</v>
      </c>
      <c r="BF130" s="146">
        <f t="shared" si="5"/>
        <v>320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89</v>
      </c>
      <c r="BK130" s="147">
        <f t="shared" si="9"/>
        <v>320</v>
      </c>
      <c r="BL130" s="13" t="s">
        <v>197</v>
      </c>
      <c r="BM130" s="145" t="s">
        <v>1108</v>
      </c>
    </row>
    <row r="131" spans="2:65" s="1" customFormat="1" ht="14.45" customHeight="1">
      <c r="B131" s="25"/>
      <c r="C131" s="148" t="s">
        <v>212</v>
      </c>
      <c r="D131" s="148" t="s">
        <v>225</v>
      </c>
      <c r="E131" s="149" t="s">
        <v>935</v>
      </c>
      <c r="F131" s="150" t="s">
        <v>936</v>
      </c>
      <c r="G131" s="151" t="s">
        <v>461</v>
      </c>
      <c r="H131" s="152">
        <v>3</v>
      </c>
      <c r="I131" s="152">
        <v>6.26</v>
      </c>
      <c r="J131" s="152">
        <f t="shared" si="0"/>
        <v>18.78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 t="shared" si="4"/>
        <v>0</v>
      </c>
      <c r="BF131" s="146">
        <f t="shared" si="5"/>
        <v>18.78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89</v>
      </c>
      <c r="BK131" s="147">
        <f t="shared" si="9"/>
        <v>18.78</v>
      </c>
      <c r="BL131" s="13" t="s">
        <v>197</v>
      </c>
      <c r="BM131" s="145" t="s">
        <v>1109</v>
      </c>
    </row>
    <row r="132" spans="2:65" s="1" customFormat="1" ht="14.45" customHeight="1">
      <c r="B132" s="25"/>
      <c r="C132" s="148" t="s">
        <v>216</v>
      </c>
      <c r="D132" s="148" t="s">
        <v>225</v>
      </c>
      <c r="E132" s="149" t="s">
        <v>739</v>
      </c>
      <c r="F132" s="150" t="s">
        <v>740</v>
      </c>
      <c r="G132" s="151" t="s">
        <v>461</v>
      </c>
      <c r="H132" s="152">
        <v>5</v>
      </c>
      <c r="I132" s="152">
        <v>6.29</v>
      </c>
      <c r="J132" s="152">
        <f t="shared" si="0"/>
        <v>31.45</v>
      </c>
      <c r="K132" s="153"/>
      <c r="L132" s="154"/>
      <c r="M132" s="155" t="s">
        <v>1</v>
      </c>
      <c r="N132" s="156" t="s">
        <v>42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220</v>
      </c>
      <c r="AT132" s="145" t="s">
        <v>225</v>
      </c>
      <c r="AU132" s="145" t="s">
        <v>89</v>
      </c>
      <c r="AY132" s="13" t="s">
        <v>191</v>
      </c>
      <c r="BE132" s="146">
        <f t="shared" si="4"/>
        <v>0</v>
      </c>
      <c r="BF132" s="146">
        <f t="shared" si="5"/>
        <v>31.45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89</v>
      </c>
      <c r="BK132" s="147">
        <f t="shared" si="9"/>
        <v>31.45</v>
      </c>
      <c r="BL132" s="13" t="s">
        <v>197</v>
      </c>
      <c r="BM132" s="145" t="s">
        <v>1110</v>
      </c>
    </row>
    <row r="133" spans="2:65" s="1" customFormat="1" ht="14.45" customHeight="1">
      <c r="B133" s="25"/>
      <c r="C133" s="148" t="s">
        <v>220</v>
      </c>
      <c r="D133" s="148" t="s">
        <v>225</v>
      </c>
      <c r="E133" s="149" t="s">
        <v>1111</v>
      </c>
      <c r="F133" s="150" t="s">
        <v>1112</v>
      </c>
      <c r="G133" s="151" t="s">
        <v>461</v>
      </c>
      <c r="H133" s="152">
        <v>40</v>
      </c>
      <c r="I133" s="152">
        <v>10.9</v>
      </c>
      <c r="J133" s="152">
        <f t="shared" si="0"/>
        <v>436</v>
      </c>
      <c r="K133" s="153"/>
      <c r="L133" s="154"/>
      <c r="M133" s="155" t="s">
        <v>1</v>
      </c>
      <c r="N133" s="156" t="s">
        <v>42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220</v>
      </c>
      <c r="AT133" s="145" t="s">
        <v>225</v>
      </c>
      <c r="AU133" s="145" t="s">
        <v>89</v>
      </c>
      <c r="AY133" s="13" t="s">
        <v>191</v>
      </c>
      <c r="BE133" s="146">
        <f t="shared" si="4"/>
        <v>0</v>
      </c>
      <c r="BF133" s="146">
        <f t="shared" si="5"/>
        <v>436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89</v>
      </c>
      <c r="BK133" s="147">
        <f t="shared" si="9"/>
        <v>436</v>
      </c>
      <c r="BL133" s="13" t="s">
        <v>197</v>
      </c>
      <c r="BM133" s="145" t="s">
        <v>1113</v>
      </c>
    </row>
    <row r="134" spans="2:65" s="1" customFormat="1" ht="14.45" customHeight="1">
      <c r="B134" s="25"/>
      <c r="C134" s="148" t="s">
        <v>224</v>
      </c>
      <c r="D134" s="148" t="s">
        <v>225</v>
      </c>
      <c r="E134" s="149" t="s">
        <v>1114</v>
      </c>
      <c r="F134" s="150" t="s">
        <v>1115</v>
      </c>
      <c r="G134" s="151" t="s">
        <v>461</v>
      </c>
      <c r="H134" s="152">
        <v>40</v>
      </c>
      <c r="I134" s="152">
        <v>0.57999999999999996</v>
      </c>
      <c r="J134" s="152">
        <f t="shared" si="0"/>
        <v>23.2</v>
      </c>
      <c r="K134" s="153"/>
      <c r="L134" s="154"/>
      <c r="M134" s="155" t="s">
        <v>1</v>
      </c>
      <c r="N134" s="156" t="s">
        <v>42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220</v>
      </c>
      <c r="AT134" s="145" t="s">
        <v>225</v>
      </c>
      <c r="AU134" s="145" t="s">
        <v>89</v>
      </c>
      <c r="AY134" s="13" t="s">
        <v>191</v>
      </c>
      <c r="BE134" s="146">
        <f t="shared" si="4"/>
        <v>0</v>
      </c>
      <c r="BF134" s="146">
        <f t="shared" si="5"/>
        <v>23.2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89</v>
      </c>
      <c r="BK134" s="147">
        <f t="shared" si="9"/>
        <v>23.2</v>
      </c>
      <c r="BL134" s="13" t="s">
        <v>197</v>
      </c>
      <c r="BM134" s="145" t="s">
        <v>1116</v>
      </c>
    </row>
    <row r="135" spans="2:65" s="1" customFormat="1" ht="14.45" customHeight="1">
      <c r="B135" s="25"/>
      <c r="C135" s="148" t="s">
        <v>230</v>
      </c>
      <c r="D135" s="148" t="s">
        <v>225</v>
      </c>
      <c r="E135" s="149" t="s">
        <v>753</v>
      </c>
      <c r="F135" s="150" t="s">
        <v>754</v>
      </c>
      <c r="G135" s="151" t="s">
        <v>461</v>
      </c>
      <c r="H135" s="152">
        <v>40</v>
      </c>
      <c r="I135" s="152">
        <v>0.42</v>
      </c>
      <c r="J135" s="152">
        <f t="shared" si="0"/>
        <v>16.8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16.8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16.8</v>
      </c>
      <c r="BL135" s="13" t="s">
        <v>197</v>
      </c>
      <c r="BM135" s="145" t="s">
        <v>1117</v>
      </c>
    </row>
    <row r="136" spans="2:65" s="1" customFormat="1" ht="14.45" customHeight="1">
      <c r="B136" s="25"/>
      <c r="C136" s="148" t="s">
        <v>235</v>
      </c>
      <c r="D136" s="148" t="s">
        <v>225</v>
      </c>
      <c r="E136" s="149" t="s">
        <v>757</v>
      </c>
      <c r="F136" s="150" t="s">
        <v>758</v>
      </c>
      <c r="G136" s="151" t="s">
        <v>461</v>
      </c>
      <c r="H136" s="152">
        <v>25</v>
      </c>
      <c r="I136" s="152">
        <v>2.46</v>
      </c>
      <c r="J136" s="152">
        <f t="shared" si="0"/>
        <v>61.5</v>
      </c>
      <c r="K136" s="153"/>
      <c r="L136" s="154"/>
      <c r="M136" s="155" t="s">
        <v>1</v>
      </c>
      <c r="N136" s="156" t="s">
        <v>42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220</v>
      </c>
      <c r="AT136" s="145" t="s">
        <v>225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61.5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61.5</v>
      </c>
      <c r="BL136" s="13" t="s">
        <v>197</v>
      </c>
      <c r="BM136" s="145" t="s">
        <v>1118</v>
      </c>
    </row>
    <row r="137" spans="2:65" s="1" customFormat="1" ht="14.45" customHeight="1">
      <c r="B137" s="25"/>
      <c r="C137" s="148" t="s">
        <v>240</v>
      </c>
      <c r="D137" s="148" t="s">
        <v>225</v>
      </c>
      <c r="E137" s="149" t="s">
        <v>818</v>
      </c>
      <c r="F137" s="150" t="s">
        <v>760</v>
      </c>
      <c r="G137" s="151" t="s">
        <v>461</v>
      </c>
      <c r="H137" s="152">
        <v>8</v>
      </c>
      <c r="I137" s="152">
        <v>1.85</v>
      </c>
      <c r="J137" s="152">
        <f t="shared" si="0"/>
        <v>14.8</v>
      </c>
      <c r="K137" s="153"/>
      <c r="L137" s="154"/>
      <c r="M137" s="155" t="s">
        <v>1</v>
      </c>
      <c r="N137" s="156" t="s">
        <v>42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220</v>
      </c>
      <c r="AT137" s="145" t="s">
        <v>225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14.8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14.8</v>
      </c>
      <c r="BL137" s="13" t="s">
        <v>197</v>
      </c>
      <c r="BM137" s="145" t="s">
        <v>1119</v>
      </c>
    </row>
    <row r="138" spans="2:65" s="1" customFormat="1" ht="14.45" customHeight="1">
      <c r="B138" s="25"/>
      <c r="C138" s="148" t="s">
        <v>244</v>
      </c>
      <c r="D138" s="148" t="s">
        <v>225</v>
      </c>
      <c r="E138" s="149" t="s">
        <v>761</v>
      </c>
      <c r="F138" s="150" t="s">
        <v>762</v>
      </c>
      <c r="G138" s="151" t="s">
        <v>484</v>
      </c>
      <c r="H138" s="152">
        <v>6</v>
      </c>
      <c r="I138" s="152">
        <v>0.44</v>
      </c>
      <c r="J138" s="152">
        <f t="shared" si="0"/>
        <v>2.64</v>
      </c>
      <c r="K138" s="153"/>
      <c r="L138" s="154"/>
      <c r="M138" s="155" t="s">
        <v>1</v>
      </c>
      <c r="N138" s="156" t="s">
        <v>42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220</v>
      </c>
      <c r="AT138" s="145" t="s">
        <v>225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2.64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2.64</v>
      </c>
      <c r="BL138" s="13" t="s">
        <v>197</v>
      </c>
      <c r="BM138" s="145" t="s">
        <v>1120</v>
      </c>
    </row>
    <row r="139" spans="2:65" s="11" customFormat="1" ht="22.9" customHeight="1">
      <c r="B139" s="124"/>
      <c r="D139" s="125" t="s">
        <v>75</v>
      </c>
      <c r="E139" s="133" t="s">
        <v>767</v>
      </c>
      <c r="F139" s="133" t="s">
        <v>768</v>
      </c>
      <c r="J139" s="134">
        <f>BK139</f>
        <v>725.6</v>
      </c>
      <c r="L139" s="124"/>
      <c r="M139" s="128"/>
      <c r="P139" s="129">
        <f>P140</f>
        <v>0</v>
      </c>
      <c r="R139" s="129">
        <f>R140</f>
        <v>0</v>
      </c>
      <c r="T139" s="130">
        <f>T140</f>
        <v>0</v>
      </c>
      <c r="AR139" s="125" t="s">
        <v>83</v>
      </c>
      <c r="AT139" s="131" t="s">
        <v>75</v>
      </c>
      <c r="AU139" s="131" t="s">
        <v>83</v>
      </c>
      <c r="AY139" s="125" t="s">
        <v>191</v>
      </c>
      <c r="BK139" s="132">
        <f>BK140</f>
        <v>725.6</v>
      </c>
    </row>
    <row r="140" spans="2:65" s="1" customFormat="1" ht="14.45" customHeight="1">
      <c r="B140" s="25"/>
      <c r="C140" s="135" t="s">
        <v>248</v>
      </c>
      <c r="D140" s="135" t="s">
        <v>193</v>
      </c>
      <c r="E140" s="136" t="s">
        <v>769</v>
      </c>
      <c r="F140" s="137" t="s">
        <v>770</v>
      </c>
      <c r="G140" s="138" t="s">
        <v>771</v>
      </c>
      <c r="H140" s="139">
        <v>1</v>
      </c>
      <c r="I140" s="139">
        <v>725.6</v>
      </c>
      <c r="J140" s="139">
        <f>ROUND(I140*H140,3)</f>
        <v>725.6</v>
      </c>
      <c r="K140" s="140"/>
      <c r="L140" s="25"/>
      <c r="M140" s="157" t="s">
        <v>1</v>
      </c>
      <c r="N140" s="158" t="s">
        <v>42</v>
      </c>
      <c r="O140" s="159">
        <v>0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>IF(N140="základná",J140,0)</f>
        <v>0</v>
      </c>
      <c r="BF140" s="146">
        <f>IF(N140="znížená",J140,0)</f>
        <v>725.6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89</v>
      </c>
      <c r="BK140" s="147">
        <f>ROUND(I140*H140,3)</f>
        <v>725.6</v>
      </c>
      <c r="BL140" s="13" t="s">
        <v>197</v>
      </c>
      <c r="BM140" s="145" t="s">
        <v>1121</v>
      </c>
    </row>
    <row r="141" spans="2:65" s="1" customFormat="1" ht="6.95" customHeight="1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25"/>
    </row>
  </sheetData>
  <sheetProtection algorithmName="SHA-512" hashValue="hBoyCcc+SBgPsnK2skEcw3P3g6jbxdlAyBLKIrLJG7w9iefO0yAf7I2GAme1+V0EgmaRVNKjwUgDyS3olxwoAw==" saltValue="4HZ0NR2eYVQvdR5s1ny5KRPVwcdui5XpVVjI5voKv4Rp3kf6m8ljpq+QkNwhTX+iYWxvgWynpkOOsTHyLmJ29Q==" spinCount="100000" sheet="1" objects="1" scenarios="1" formatColumns="0" formatRows="0" autoFilter="0"/>
  <autoFilter ref="C122:K140" xr:uid="{00000000-0009-0000-0000-000010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1:BM140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146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1122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1123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ROUND(J125, 2)</f>
        <v>11002.27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ROUND((SUM(BE125:BE139)),  2)</f>
        <v>0</v>
      </c>
      <c r="G35" s="93"/>
      <c r="H35" s="93"/>
      <c r="I35" s="94">
        <v>0.2</v>
      </c>
      <c r="J35" s="92">
        <f>ROUND(((SUM(BE125:BE139))*I35),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ROUND((SUM(BF125:BF139)),  2)</f>
        <v>11002.27</v>
      </c>
      <c r="I36" s="95">
        <v>0.2</v>
      </c>
      <c r="J36" s="80">
        <f>ROUND(((SUM(BF125:BF139))*I36),  2)</f>
        <v>2200.4499999999998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ROUND((SUM(BG125:BG139)),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ROUND((SUM(BH125:BH139)),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ROUND((SUM(BI125:BI139)),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13202.720000000001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1122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1371-6-1 - HSV a PSV všeobecne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J125</f>
        <v>11002.267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J126</f>
        <v>11002.267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J127</f>
        <v>55.052999999999997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J130</f>
        <v>876.67900000000009</v>
      </c>
      <c r="L101" s="111"/>
    </row>
    <row r="102" spans="2:47" s="9" customFormat="1" ht="19.899999999999999" customHeight="1">
      <c r="B102" s="111"/>
      <c r="D102" s="112" t="s">
        <v>168</v>
      </c>
      <c r="E102" s="113"/>
      <c r="F102" s="113"/>
      <c r="G102" s="113"/>
      <c r="H102" s="113"/>
      <c r="I102" s="113"/>
      <c r="J102" s="114">
        <f>J136</f>
        <v>10000</v>
      </c>
      <c r="L102" s="111"/>
    </row>
    <row r="103" spans="2:47" s="9" customFormat="1" ht="19.899999999999999" customHeight="1">
      <c r="B103" s="111"/>
      <c r="D103" s="112" t="s">
        <v>169</v>
      </c>
      <c r="E103" s="113"/>
      <c r="F103" s="113"/>
      <c r="G103" s="113"/>
      <c r="H103" s="113"/>
      <c r="I103" s="113"/>
      <c r="J103" s="114">
        <f>J138</f>
        <v>70.534999999999997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9" spans="2:47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5"/>
    </row>
    <row r="110" spans="2:47" s="1" customFormat="1" ht="24.95" customHeight="1">
      <c r="B110" s="25"/>
      <c r="C110" s="17" t="s">
        <v>177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12</v>
      </c>
      <c r="L112" s="25"/>
    </row>
    <row r="113" spans="2:65" s="1" customFormat="1" ht="14.45" customHeight="1">
      <c r="B113" s="25"/>
      <c r="E113" s="204" t="str">
        <f>E7</f>
        <v>Rekonštrukcia  farmy ošípaných Malá Belá - Zmena č.1</v>
      </c>
      <c r="F113" s="205"/>
      <c r="G113" s="205"/>
      <c r="H113" s="205"/>
      <c r="L113" s="25"/>
    </row>
    <row r="114" spans="2:65" ht="12" customHeight="1">
      <c r="B114" s="16"/>
      <c r="C114" s="22" t="s">
        <v>153</v>
      </c>
      <c r="L114" s="16"/>
    </row>
    <row r="115" spans="2:65" s="1" customFormat="1" ht="14.45" customHeight="1">
      <c r="B115" s="25"/>
      <c r="E115" s="204" t="s">
        <v>1122</v>
      </c>
      <c r="F115" s="203"/>
      <c r="G115" s="203"/>
      <c r="H115" s="203"/>
      <c r="L115" s="25"/>
    </row>
    <row r="116" spans="2:65" s="1" customFormat="1" ht="12" customHeight="1">
      <c r="B116" s="25"/>
      <c r="C116" s="22" t="s">
        <v>155</v>
      </c>
      <c r="L116" s="25"/>
    </row>
    <row r="117" spans="2:65" s="1" customFormat="1" ht="15.6" customHeight="1">
      <c r="B117" s="25"/>
      <c r="E117" s="171" t="str">
        <f>E11</f>
        <v>1371-6-1 - HSV a PSV všeobecne</v>
      </c>
      <c r="F117" s="203"/>
      <c r="G117" s="203"/>
      <c r="H117" s="203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>Malá Belá,k.ú.Okoč, p.č.2781/1,2785/1,2787/1</v>
      </c>
      <c r="I119" s="22" t="s">
        <v>18</v>
      </c>
      <c r="J119" s="47" t="str">
        <f>IF(J14="","",J14)</f>
        <v>22. 3. 2022</v>
      </c>
      <c r="L119" s="25"/>
    </row>
    <row r="120" spans="2:65" s="1" customFormat="1" ht="6.95" customHeight="1">
      <c r="B120" s="25"/>
      <c r="L120" s="25"/>
    </row>
    <row r="121" spans="2:65" s="1" customFormat="1" ht="26.45" customHeight="1">
      <c r="B121" s="25"/>
      <c r="C121" s="22" t="s">
        <v>20</v>
      </c>
      <c r="F121" s="20" t="str">
        <f>E17</f>
        <v>Poľnohospodárske družstvo Kútniky, Kútniky č.640</v>
      </c>
      <c r="I121" s="22" t="s">
        <v>28</v>
      </c>
      <c r="J121" s="23" t="str">
        <f>E23</f>
        <v>BUING  s.r.o. , Veľký Meder, Tichá 5</v>
      </c>
      <c r="L121" s="25"/>
    </row>
    <row r="122" spans="2:65" s="1" customFormat="1" ht="15.6" customHeight="1">
      <c r="B122" s="25"/>
      <c r="C122" s="22" t="s">
        <v>26</v>
      </c>
      <c r="F122" s="20" t="str">
        <f>IF(E20="","",E20)</f>
        <v xml:space="preserve"> </v>
      </c>
      <c r="I122" s="22" t="s">
        <v>34</v>
      </c>
      <c r="J122" s="23" t="str">
        <f>E26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178</v>
      </c>
      <c r="D124" s="117" t="s">
        <v>61</v>
      </c>
      <c r="E124" s="117" t="s">
        <v>57</v>
      </c>
      <c r="F124" s="117" t="s">
        <v>58</v>
      </c>
      <c r="G124" s="117" t="s">
        <v>179</v>
      </c>
      <c r="H124" s="117" t="s">
        <v>180</v>
      </c>
      <c r="I124" s="117" t="s">
        <v>181</v>
      </c>
      <c r="J124" s="118" t="s">
        <v>159</v>
      </c>
      <c r="K124" s="119" t="s">
        <v>182</v>
      </c>
      <c r="L124" s="115"/>
      <c r="M124" s="53" t="s">
        <v>1</v>
      </c>
      <c r="N124" s="54" t="s">
        <v>40</v>
      </c>
      <c r="O124" s="54" t="s">
        <v>183</v>
      </c>
      <c r="P124" s="54" t="s">
        <v>184</v>
      </c>
      <c r="Q124" s="54" t="s">
        <v>185</v>
      </c>
      <c r="R124" s="54" t="s">
        <v>186</v>
      </c>
      <c r="S124" s="54" t="s">
        <v>187</v>
      </c>
      <c r="T124" s="55" t="s">
        <v>188</v>
      </c>
    </row>
    <row r="125" spans="2:65" s="1" customFormat="1" ht="22.9" customHeight="1">
      <c r="B125" s="25"/>
      <c r="C125" s="58" t="s">
        <v>160</v>
      </c>
      <c r="J125" s="120">
        <f>BK125</f>
        <v>11002.267</v>
      </c>
      <c r="L125" s="25"/>
      <c r="M125" s="56"/>
      <c r="N125" s="48"/>
      <c r="O125" s="48"/>
      <c r="P125" s="121">
        <f>P126</f>
        <v>23.578586000000001</v>
      </c>
      <c r="Q125" s="48"/>
      <c r="R125" s="121">
        <f>R126</f>
        <v>5.0566259999999987</v>
      </c>
      <c r="S125" s="48"/>
      <c r="T125" s="122">
        <f>T126</f>
        <v>0</v>
      </c>
      <c r="AT125" s="13" t="s">
        <v>75</v>
      </c>
      <c r="AU125" s="13" t="s">
        <v>161</v>
      </c>
      <c r="BK125" s="123">
        <f>BK126</f>
        <v>11002.267</v>
      </c>
    </row>
    <row r="126" spans="2:65" s="11" customFormat="1" ht="25.9" customHeight="1">
      <c r="B126" s="124"/>
      <c r="D126" s="125" t="s">
        <v>75</v>
      </c>
      <c r="E126" s="126" t="s">
        <v>189</v>
      </c>
      <c r="F126" s="126" t="s">
        <v>190</v>
      </c>
      <c r="J126" s="127">
        <f>BK126</f>
        <v>11002.267</v>
      </c>
      <c r="L126" s="124"/>
      <c r="M126" s="128"/>
      <c r="P126" s="129">
        <f>P127+P130+P136+P138</f>
        <v>23.578586000000001</v>
      </c>
      <c r="R126" s="129">
        <f>R127+R130+R136+R138</f>
        <v>5.0566259999999987</v>
      </c>
      <c r="T126" s="130">
        <f>T127+T130+T136+T138</f>
        <v>0</v>
      </c>
      <c r="AR126" s="125" t="s">
        <v>83</v>
      </c>
      <c r="AT126" s="131" t="s">
        <v>75</v>
      </c>
      <c r="AU126" s="131" t="s">
        <v>76</v>
      </c>
      <c r="AY126" s="125" t="s">
        <v>191</v>
      </c>
      <c r="BK126" s="132">
        <f>BK127+BK130+BK136+BK138</f>
        <v>11002.267</v>
      </c>
    </row>
    <row r="127" spans="2:65" s="11" customFormat="1" ht="22.9" customHeight="1">
      <c r="B127" s="124"/>
      <c r="D127" s="125" t="s">
        <v>75</v>
      </c>
      <c r="E127" s="133" t="s">
        <v>83</v>
      </c>
      <c r="F127" s="133" t="s">
        <v>192</v>
      </c>
      <c r="J127" s="134">
        <f>BK127</f>
        <v>55.052999999999997</v>
      </c>
      <c r="L127" s="124"/>
      <c r="M127" s="128"/>
      <c r="P127" s="129">
        <f>SUM(P128:P129)</f>
        <v>3.4079999999999999</v>
      </c>
      <c r="R127" s="129">
        <f>SUM(R128:R129)</f>
        <v>0</v>
      </c>
      <c r="T127" s="130">
        <f>SUM(T128:T129)</f>
        <v>0</v>
      </c>
      <c r="AR127" s="125" t="s">
        <v>83</v>
      </c>
      <c r="AT127" s="131" t="s">
        <v>75</v>
      </c>
      <c r="AU127" s="131" t="s">
        <v>83</v>
      </c>
      <c r="AY127" s="125" t="s">
        <v>191</v>
      </c>
      <c r="BK127" s="132">
        <f>SUM(BK128:BK129)</f>
        <v>55.052999999999997</v>
      </c>
    </row>
    <row r="128" spans="2:65" s="1" customFormat="1" ht="14.45" customHeight="1">
      <c r="B128" s="25"/>
      <c r="C128" s="135" t="s">
        <v>83</v>
      </c>
      <c r="D128" s="135" t="s">
        <v>193</v>
      </c>
      <c r="E128" s="136" t="s">
        <v>1037</v>
      </c>
      <c r="F128" s="137" t="s">
        <v>1038</v>
      </c>
      <c r="G128" s="138" t="s">
        <v>196</v>
      </c>
      <c r="H128" s="139">
        <v>1</v>
      </c>
      <c r="I128" s="139">
        <v>48.46</v>
      </c>
      <c r="J128" s="139">
        <f>ROUND(I128*H128,3)</f>
        <v>48.46</v>
      </c>
      <c r="K128" s="140"/>
      <c r="L128" s="25"/>
      <c r="M128" s="141" t="s">
        <v>1</v>
      </c>
      <c r="N128" s="142" t="s">
        <v>42</v>
      </c>
      <c r="O128" s="143">
        <v>2.9609999999999999</v>
      </c>
      <c r="P128" s="143">
        <f>O128*H128</f>
        <v>2.9609999999999999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197</v>
      </c>
      <c r="AT128" s="145" t="s">
        <v>193</v>
      </c>
      <c r="AU128" s="145" t="s">
        <v>89</v>
      </c>
      <c r="AY128" s="13" t="s">
        <v>191</v>
      </c>
      <c r="BE128" s="146">
        <f>IF(N128="základná",J128,0)</f>
        <v>0</v>
      </c>
      <c r="BF128" s="146">
        <f>IF(N128="znížená",J128,0)</f>
        <v>48.46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89</v>
      </c>
      <c r="BK128" s="147">
        <f>ROUND(I128*H128,3)</f>
        <v>48.46</v>
      </c>
      <c r="BL128" s="13" t="s">
        <v>197</v>
      </c>
      <c r="BM128" s="145" t="s">
        <v>1124</v>
      </c>
    </row>
    <row r="129" spans="2:65" s="1" customFormat="1" ht="22.15" customHeight="1">
      <c r="B129" s="25"/>
      <c r="C129" s="135" t="s">
        <v>89</v>
      </c>
      <c r="D129" s="135" t="s">
        <v>193</v>
      </c>
      <c r="E129" s="136" t="s">
        <v>1040</v>
      </c>
      <c r="F129" s="137" t="s">
        <v>1041</v>
      </c>
      <c r="G129" s="138" t="s">
        <v>196</v>
      </c>
      <c r="H129" s="139">
        <v>1</v>
      </c>
      <c r="I129" s="139">
        <v>6.593</v>
      </c>
      <c r="J129" s="139">
        <f>ROUND(I129*H129,3)</f>
        <v>6.593</v>
      </c>
      <c r="K129" s="140"/>
      <c r="L129" s="25"/>
      <c r="M129" s="141" t="s">
        <v>1</v>
      </c>
      <c r="N129" s="142" t="s">
        <v>42</v>
      </c>
      <c r="O129" s="143">
        <v>0.44700000000000001</v>
      </c>
      <c r="P129" s="143">
        <f>O129*H129</f>
        <v>0.44700000000000001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197</v>
      </c>
      <c r="AT129" s="145" t="s">
        <v>193</v>
      </c>
      <c r="AU129" s="145" t="s">
        <v>89</v>
      </c>
      <c r="AY129" s="13" t="s">
        <v>191</v>
      </c>
      <c r="BE129" s="146">
        <f>IF(N129="základná",J129,0)</f>
        <v>0</v>
      </c>
      <c r="BF129" s="146">
        <f>IF(N129="znížená",J129,0)</f>
        <v>6.593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89</v>
      </c>
      <c r="BK129" s="147">
        <f>ROUND(I129*H129,3)</f>
        <v>6.593</v>
      </c>
      <c r="BL129" s="13" t="s">
        <v>197</v>
      </c>
      <c r="BM129" s="145" t="s">
        <v>1125</v>
      </c>
    </row>
    <row r="130" spans="2:65" s="11" customFormat="1" ht="22.9" customHeight="1">
      <c r="B130" s="124"/>
      <c r="D130" s="125" t="s">
        <v>75</v>
      </c>
      <c r="E130" s="133" t="s">
        <v>89</v>
      </c>
      <c r="F130" s="133" t="s">
        <v>239</v>
      </c>
      <c r="J130" s="134">
        <f>BK130</f>
        <v>876.67900000000009</v>
      </c>
      <c r="L130" s="124"/>
      <c r="M130" s="128"/>
      <c r="P130" s="129">
        <f>SUM(P131:P135)</f>
        <v>15.6294</v>
      </c>
      <c r="R130" s="129">
        <f>SUM(R131:R135)</f>
        <v>5.0566259999999987</v>
      </c>
      <c r="T130" s="130">
        <f>SUM(T131:T135)</f>
        <v>0</v>
      </c>
      <c r="AR130" s="125" t="s">
        <v>83</v>
      </c>
      <c r="AT130" s="131" t="s">
        <v>75</v>
      </c>
      <c r="AU130" s="131" t="s">
        <v>83</v>
      </c>
      <c r="AY130" s="125" t="s">
        <v>191</v>
      </c>
      <c r="BK130" s="132">
        <f>SUM(BK131:BK135)</f>
        <v>876.67900000000009</v>
      </c>
    </row>
    <row r="131" spans="2:65" s="1" customFormat="1" ht="22.15" customHeight="1">
      <c r="B131" s="25"/>
      <c r="C131" s="135" t="s">
        <v>125</v>
      </c>
      <c r="D131" s="135" t="s">
        <v>193</v>
      </c>
      <c r="E131" s="136" t="s">
        <v>245</v>
      </c>
      <c r="F131" s="137" t="s">
        <v>246</v>
      </c>
      <c r="G131" s="138" t="s">
        <v>196</v>
      </c>
      <c r="H131" s="139">
        <v>0.2</v>
      </c>
      <c r="I131" s="139">
        <v>48.865000000000002</v>
      </c>
      <c r="J131" s="139">
        <f>ROUND(I131*H131,3)</f>
        <v>9.7729999999999997</v>
      </c>
      <c r="K131" s="140"/>
      <c r="L131" s="25"/>
      <c r="M131" s="141" t="s">
        <v>1</v>
      </c>
      <c r="N131" s="142" t="s">
        <v>42</v>
      </c>
      <c r="O131" s="143">
        <v>1.097</v>
      </c>
      <c r="P131" s="143">
        <f>O131*H131</f>
        <v>0.21940000000000001</v>
      </c>
      <c r="Q131" s="143">
        <v>2.0699999999999998</v>
      </c>
      <c r="R131" s="143">
        <f>Q131*H131</f>
        <v>0.41399999999999998</v>
      </c>
      <c r="S131" s="143">
        <v>0</v>
      </c>
      <c r="T131" s="144">
        <f>S131*H131</f>
        <v>0</v>
      </c>
      <c r="AR131" s="145" t="s">
        <v>197</v>
      </c>
      <c r="AT131" s="145" t="s">
        <v>193</v>
      </c>
      <c r="AU131" s="145" t="s">
        <v>89</v>
      </c>
      <c r="AY131" s="13" t="s">
        <v>191</v>
      </c>
      <c r="BE131" s="146">
        <f>IF(N131="základná",J131,0)</f>
        <v>0</v>
      </c>
      <c r="BF131" s="146">
        <f>IF(N131="znížená",J131,0)</f>
        <v>9.7729999999999997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89</v>
      </c>
      <c r="BK131" s="147">
        <f>ROUND(I131*H131,3)</f>
        <v>9.7729999999999997</v>
      </c>
      <c r="BL131" s="13" t="s">
        <v>197</v>
      </c>
      <c r="BM131" s="145" t="s">
        <v>1126</v>
      </c>
    </row>
    <row r="132" spans="2:65" s="1" customFormat="1" ht="22.15" customHeight="1">
      <c r="B132" s="25"/>
      <c r="C132" s="135" t="s">
        <v>197</v>
      </c>
      <c r="D132" s="135" t="s">
        <v>193</v>
      </c>
      <c r="E132" s="136" t="s">
        <v>276</v>
      </c>
      <c r="F132" s="137" t="s">
        <v>277</v>
      </c>
      <c r="G132" s="138" t="s">
        <v>196</v>
      </c>
      <c r="H132" s="139">
        <v>2</v>
      </c>
      <c r="I132" s="139">
        <v>102.26900000000001</v>
      </c>
      <c r="J132" s="139">
        <f>ROUND(I132*H132,3)</f>
        <v>204.53800000000001</v>
      </c>
      <c r="K132" s="140"/>
      <c r="L132" s="25"/>
      <c r="M132" s="141" t="s">
        <v>1</v>
      </c>
      <c r="N132" s="142" t="s">
        <v>42</v>
      </c>
      <c r="O132" s="143">
        <v>0.60399999999999998</v>
      </c>
      <c r="P132" s="143">
        <f>O132*H132</f>
        <v>1.208</v>
      </c>
      <c r="Q132" s="143">
        <v>2.2151299999999998</v>
      </c>
      <c r="R132" s="143">
        <f>Q132*H132</f>
        <v>4.4302599999999996</v>
      </c>
      <c r="S132" s="143">
        <v>0</v>
      </c>
      <c r="T132" s="144">
        <f>S132*H132</f>
        <v>0</v>
      </c>
      <c r="AR132" s="145" t="s">
        <v>197</v>
      </c>
      <c r="AT132" s="145" t="s">
        <v>193</v>
      </c>
      <c r="AU132" s="145" t="s">
        <v>89</v>
      </c>
      <c r="AY132" s="13" t="s">
        <v>191</v>
      </c>
      <c r="BE132" s="146">
        <f>IF(N132="základná",J132,0)</f>
        <v>0</v>
      </c>
      <c r="BF132" s="146">
        <f>IF(N132="znížená",J132,0)</f>
        <v>204.53800000000001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89</v>
      </c>
      <c r="BK132" s="147">
        <f>ROUND(I132*H132,3)</f>
        <v>204.53800000000001</v>
      </c>
      <c r="BL132" s="13" t="s">
        <v>197</v>
      </c>
      <c r="BM132" s="145" t="s">
        <v>1127</v>
      </c>
    </row>
    <row r="133" spans="2:65" s="1" customFormat="1" ht="14.45" customHeight="1">
      <c r="B133" s="25"/>
      <c r="C133" s="135" t="s">
        <v>208</v>
      </c>
      <c r="D133" s="135" t="s">
        <v>193</v>
      </c>
      <c r="E133" s="136" t="s">
        <v>280</v>
      </c>
      <c r="F133" s="137" t="s">
        <v>281</v>
      </c>
      <c r="G133" s="138" t="s">
        <v>233</v>
      </c>
      <c r="H133" s="139">
        <v>12.8</v>
      </c>
      <c r="I133" s="139">
        <v>16.126000000000001</v>
      </c>
      <c r="J133" s="139">
        <f>ROUND(I133*H133,3)</f>
        <v>206.41300000000001</v>
      </c>
      <c r="K133" s="140"/>
      <c r="L133" s="25"/>
      <c r="M133" s="141" t="s">
        <v>1</v>
      </c>
      <c r="N133" s="142" t="s">
        <v>42</v>
      </c>
      <c r="O133" s="143">
        <v>0.35799999999999998</v>
      </c>
      <c r="P133" s="143">
        <f>O133*H133</f>
        <v>4.5823999999999998</v>
      </c>
      <c r="Q133" s="143">
        <v>6.7000000000000002E-4</v>
      </c>
      <c r="R133" s="143">
        <f>Q133*H133</f>
        <v>8.5760000000000003E-3</v>
      </c>
      <c r="S133" s="143">
        <v>0</v>
      </c>
      <c r="T133" s="144">
        <f>S133*H133</f>
        <v>0</v>
      </c>
      <c r="AR133" s="145" t="s">
        <v>197</v>
      </c>
      <c r="AT133" s="145" t="s">
        <v>193</v>
      </c>
      <c r="AU133" s="145" t="s">
        <v>89</v>
      </c>
      <c r="AY133" s="13" t="s">
        <v>191</v>
      </c>
      <c r="BE133" s="146">
        <f>IF(N133="základná",J133,0)</f>
        <v>0</v>
      </c>
      <c r="BF133" s="146">
        <f>IF(N133="znížená",J133,0)</f>
        <v>206.41300000000001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89</v>
      </c>
      <c r="BK133" s="147">
        <f>ROUND(I133*H133,3)</f>
        <v>206.41300000000001</v>
      </c>
      <c r="BL133" s="13" t="s">
        <v>197</v>
      </c>
      <c r="BM133" s="145" t="s">
        <v>1128</v>
      </c>
    </row>
    <row r="134" spans="2:65" s="1" customFormat="1" ht="19.899999999999999" customHeight="1">
      <c r="B134" s="25"/>
      <c r="C134" s="135" t="s">
        <v>212</v>
      </c>
      <c r="D134" s="135" t="s">
        <v>193</v>
      </c>
      <c r="E134" s="136" t="s">
        <v>284</v>
      </c>
      <c r="F134" s="137" t="s">
        <v>285</v>
      </c>
      <c r="G134" s="138" t="s">
        <v>233</v>
      </c>
      <c r="H134" s="139">
        <v>12.8</v>
      </c>
      <c r="I134" s="139">
        <v>2.9390000000000001</v>
      </c>
      <c r="J134" s="139">
        <f>ROUND(I134*H134,3)</f>
        <v>37.619</v>
      </c>
      <c r="K134" s="140"/>
      <c r="L134" s="25"/>
      <c r="M134" s="141" t="s">
        <v>1</v>
      </c>
      <c r="N134" s="142" t="s">
        <v>42</v>
      </c>
      <c r="O134" s="143">
        <v>0.19900000000000001</v>
      </c>
      <c r="P134" s="143">
        <f>O134*H134</f>
        <v>2.5472000000000001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>IF(N134="základná",J134,0)</f>
        <v>0</v>
      </c>
      <c r="BF134" s="146">
        <f>IF(N134="znížená",J134,0)</f>
        <v>37.619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89</v>
      </c>
      <c r="BK134" s="147">
        <f>ROUND(I134*H134,3)</f>
        <v>37.619</v>
      </c>
      <c r="BL134" s="13" t="s">
        <v>197</v>
      </c>
      <c r="BM134" s="145" t="s">
        <v>1129</v>
      </c>
    </row>
    <row r="135" spans="2:65" s="1" customFormat="1" ht="14.45" customHeight="1">
      <c r="B135" s="25"/>
      <c r="C135" s="135" t="s">
        <v>216</v>
      </c>
      <c r="D135" s="135" t="s">
        <v>193</v>
      </c>
      <c r="E135" s="136" t="s">
        <v>288</v>
      </c>
      <c r="F135" s="137" t="s">
        <v>289</v>
      </c>
      <c r="G135" s="138" t="s">
        <v>228</v>
      </c>
      <c r="H135" s="139">
        <v>0.2</v>
      </c>
      <c r="I135" s="139">
        <v>2091.681</v>
      </c>
      <c r="J135" s="139">
        <f>ROUND(I135*H135,3)</f>
        <v>418.33600000000001</v>
      </c>
      <c r="K135" s="140"/>
      <c r="L135" s="25"/>
      <c r="M135" s="141" t="s">
        <v>1</v>
      </c>
      <c r="N135" s="142" t="s">
        <v>42</v>
      </c>
      <c r="O135" s="143">
        <v>35.362000000000002</v>
      </c>
      <c r="P135" s="143">
        <f>O135*H135</f>
        <v>7.0724000000000009</v>
      </c>
      <c r="Q135" s="143">
        <v>1.01895</v>
      </c>
      <c r="R135" s="143">
        <f>Q135*H135</f>
        <v>0.20379000000000003</v>
      </c>
      <c r="S135" s="143">
        <v>0</v>
      </c>
      <c r="T135" s="144">
        <f>S135*H135</f>
        <v>0</v>
      </c>
      <c r="AR135" s="145" t="s">
        <v>197</v>
      </c>
      <c r="AT135" s="145" t="s">
        <v>193</v>
      </c>
      <c r="AU135" s="145" t="s">
        <v>89</v>
      </c>
      <c r="AY135" s="13" t="s">
        <v>191</v>
      </c>
      <c r="BE135" s="146">
        <f>IF(N135="základná",J135,0)</f>
        <v>0</v>
      </c>
      <c r="BF135" s="146">
        <f>IF(N135="znížená",J135,0)</f>
        <v>418.33600000000001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89</v>
      </c>
      <c r="BK135" s="147">
        <f>ROUND(I135*H135,3)</f>
        <v>418.33600000000001</v>
      </c>
      <c r="BL135" s="13" t="s">
        <v>197</v>
      </c>
      <c r="BM135" s="145" t="s">
        <v>1130</v>
      </c>
    </row>
    <row r="136" spans="2:65" s="11" customFormat="1" ht="22.9" customHeight="1">
      <c r="B136" s="124"/>
      <c r="D136" s="125" t="s">
        <v>75</v>
      </c>
      <c r="E136" s="133" t="s">
        <v>224</v>
      </c>
      <c r="F136" s="133" t="s">
        <v>354</v>
      </c>
      <c r="J136" s="134">
        <f>BK136</f>
        <v>10000</v>
      </c>
      <c r="L136" s="124"/>
      <c r="M136" s="128"/>
      <c r="P136" s="129">
        <f>P137</f>
        <v>0</v>
      </c>
      <c r="R136" s="129">
        <f>R137</f>
        <v>0</v>
      </c>
      <c r="T136" s="130">
        <f>T137</f>
        <v>0</v>
      </c>
      <c r="AR136" s="125" t="s">
        <v>83</v>
      </c>
      <c r="AT136" s="131" t="s">
        <v>75</v>
      </c>
      <c r="AU136" s="131" t="s">
        <v>83</v>
      </c>
      <c r="AY136" s="125" t="s">
        <v>191</v>
      </c>
      <c r="BK136" s="132">
        <f>BK137</f>
        <v>10000</v>
      </c>
    </row>
    <row r="137" spans="2:65" s="1" customFormat="1" ht="14.45" customHeight="1">
      <c r="B137" s="25"/>
      <c r="C137" s="135" t="s">
        <v>220</v>
      </c>
      <c r="D137" s="135" t="s">
        <v>193</v>
      </c>
      <c r="E137" s="136" t="s">
        <v>1131</v>
      </c>
      <c r="F137" s="137" t="s">
        <v>1132</v>
      </c>
      <c r="G137" s="138" t="s">
        <v>484</v>
      </c>
      <c r="H137" s="139">
        <v>1</v>
      </c>
      <c r="I137" s="139">
        <v>10000</v>
      </c>
      <c r="J137" s="139">
        <f>ROUND(I137*H137,3)</f>
        <v>10000</v>
      </c>
      <c r="K137" s="140"/>
      <c r="L137" s="25"/>
      <c r="M137" s="141" t="s">
        <v>1</v>
      </c>
      <c r="N137" s="142" t="s">
        <v>42</v>
      </c>
      <c r="O137" s="143">
        <v>0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>IF(N137="základná",J137,0)</f>
        <v>0</v>
      </c>
      <c r="BF137" s="146">
        <f>IF(N137="znížená",J137,0)</f>
        <v>10000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89</v>
      </c>
      <c r="BK137" s="147">
        <f>ROUND(I137*H137,3)</f>
        <v>10000</v>
      </c>
      <c r="BL137" s="13" t="s">
        <v>197</v>
      </c>
      <c r="BM137" s="145" t="s">
        <v>1133</v>
      </c>
    </row>
    <row r="138" spans="2:65" s="11" customFormat="1" ht="22.9" customHeight="1">
      <c r="B138" s="124"/>
      <c r="D138" s="125" t="s">
        <v>75</v>
      </c>
      <c r="E138" s="133" t="s">
        <v>387</v>
      </c>
      <c r="F138" s="133" t="s">
        <v>388</v>
      </c>
      <c r="J138" s="134">
        <f>BK138</f>
        <v>70.534999999999997</v>
      </c>
      <c r="L138" s="124"/>
      <c r="M138" s="128"/>
      <c r="P138" s="129">
        <f>P139</f>
        <v>4.5411860000000006</v>
      </c>
      <c r="R138" s="129">
        <f>R139</f>
        <v>0</v>
      </c>
      <c r="T138" s="130">
        <f>T139</f>
        <v>0</v>
      </c>
      <c r="AR138" s="125" t="s">
        <v>83</v>
      </c>
      <c r="AT138" s="131" t="s">
        <v>75</v>
      </c>
      <c r="AU138" s="131" t="s">
        <v>83</v>
      </c>
      <c r="AY138" s="125" t="s">
        <v>191</v>
      </c>
      <c r="BK138" s="132">
        <f>BK139</f>
        <v>70.534999999999997</v>
      </c>
    </row>
    <row r="139" spans="2:65" s="1" customFormat="1" ht="22.15" customHeight="1">
      <c r="B139" s="25"/>
      <c r="C139" s="135" t="s">
        <v>224</v>
      </c>
      <c r="D139" s="135" t="s">
        <v>193</v>
      </c>
      <c r="E139" s="136" t="s">
        <v>1063</v>
      </c>
      <c r="F139" s="137" t="s">
        <v>1064</v>
      </c>
      <c r="G139" s="138" t="s">
        <v>228</v>
      </c>
      <c r="H139" s="139">
        <v>5.0570000000000004</v>
      </c>
      <c r="I139" s="139">
        <v>13.948</v>
      </c>
      <c r="J139" s="139">
        <f>ROUND(I139*H139,3)</f>
        <v>70.534999999999997</v>
      </c>
      <c r="K139" s="140"/>
      <c r="L139" s="25"/>
      <c r="M139" s="157" t="s">
        <v>1</v>
      </c>
      <c r="N139" s="158" t="s">
        <v>42</v>
      </c>
      <c r="O139" s="159">
        <v>0.89800000000000002</v>
      </c>
      <c r="P139" s="159">
        <f>O139*H139</f>
        <v>4.5411860000000006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>IF(N139="základná",J139,0)</f>
        <v>0</v>
      </c>
      <c r="BF139" s="146">
        <f>IF(N139="znížená",J139,0)</f>
        <v>70.534999999999997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89</v>
      </c>
      <c r="BK139" s="147">
        <f>ROUND(I139*H139,3)</f>
        <v>70.534999999999997</v>
      </c>
      <c r="BL139" s="13" t="s">
        <v>197</v>
      </c>
      <c r="BM139" s="145" t="s">
        <v>1134</v>
      </c>
    </row>
    <row r="140" spans="2:65" s="1" customFormat="1" ht="6.95" customHeight="1"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25"/>
    </row>
  </sheetData>
  <sheetProtection algorithmName="SHA-512" hashValue="vOkadUUXV12D0u6RVkXqkeHKIh5KXGqbsnkDMHYuTnFebNHl5PPkhv7+mNDrL9BlBc2mDpEpOE95Xr29x2e9mg==" saltValue="SLi1YjqF3lkQV8CpOeWzf04poPN0dXdHr4qurzt5BqfjEZDxLHkoUMAHRzRuLUx7OXDl1SNWP6x0JuzDVpcBAw==" spinCount="100000" sheet="1" objects="1" scenarios="1" formatColumns="0" formatRows="0" autoFilter="0"/>
  <autoFilter ref="C124:K139" xr:uid="{00000000-0009-0000-0000-000011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1:BM134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148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1122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1135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ROUND(J123, 2)</f>
        <v>574.86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ROUND((SUM(BE123:BE133)),  2)</f>
        <v>0</v>
      </c>
      <c r="G35" s="93"/>
      <c r="H35" s="93"/>
      <c r="I35" s="94">
        <v>0.2</v>
      </c>
      <c r="J35" s="92">
        <f>ROUND(((SUM(BE123:BE133))*I35),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ROUND((SUM(BF123:BF133)),  2)</f>
        <v>574.86</v>
      </c>
      <c r="I36" s="95">
        <v>0.2</v>
      </c>
      <c r="J36" s="80">
        <f>ROUND(((SUM(BF123:BF133))*I36),  2)</f>
        <v>114.97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ROUND((SUM(BG123:BG133)),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ROUND((SUM(BH123:BH133)),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ROUND((SUM(BI123:BI133)),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689.83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1122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1371-6-2 - Elektroinštalácia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J123</f>
        <v>574.86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J124</f>
        <v>574.86</v>
      </c>
      <c r="L99" s="107"/>
    </row>
    <row r="100" spans="2:47" s="9" customFormat="1" ht="19.899999999999999" customHeight="1">
      <c r="B100" s="111"/>
      <c r="D100" s="112" t="s">
        <v>713</v>
      </c>
      <c r="E100" s="113"/>
      <c r="F100" s="113"/>
      <c r="G100" s="113"/>
      <c r="H100" s="113"/>
      <c r="I100" s="113"/>
      <c r="J100" s="114">
        <f>J125</f>
        <v>324.86</v>
      </c>
      <c r="L100" s="111"/>
    </row>
    <row r="101" spans="2:47" s="9" customFormat="1" ht="19.899999999999999" customHeight="1">
      <c r="B101" s="111"/>
      <c r="D101" s="112" t="s">
        <v>714</v>
      </c>
      <c r="E101" s="113"/>
      <c r="F101" s="113"/>
      <c r="G101" s="113"/>
      <c r="H101" s="113"/>
      <c r="I101" s="113"/>
      <c r="J101" s="114">
        <f>J132</f>
        <v>250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5"/>
    </row>
    <row r="108" spans="2:47" s="1" customFormat="1" ht="24.95" customHeight="1">
      <c r="B108" s="25"/>
      <c r="C108" s="17" t="s">
        <v>177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12</v>
      </c>
      <c r="L110" s="25"/>
    </row>
    <row r="111" spans="2:47" s="1" customFormat="1" ht="14.45" customHeight="1">
      <c r="B111" s="25"/>
      <c r="E111" s="204" t="str">
        <f>E7</f>
        <v>Rekonštrukcia  farmy ošípaných Malá Belá - Zmena č.1</v>
      </c>
      <c r="F111" s="205"/>
      <c r="G111" s="205"/>
      <c r="H111" s="205"/>
      <c r="L111" s="25"/>
    </row>
    <row r="112" spans="2:47" ht="12" customHeight="1">
      <c r="B112" s="16"/>
      <c r="C112" s="22" t="s">
        <v>153</v>
      </c>
      <c r="L112" s="16"/>
    </row>
    <row r="113" spans="2:65" s="1" customFormat="1" ht="14.45" customHeight="1">
      <c r="B113" s="25"/>
      <c r="E113" s="204" t="s">
        <v>1122</v>
      </c>
      <c r="F113" s="203"/>
      <c r="G113" s="203"/>
      <c r="H113" s="203"/>
      <c r="L113" s="25"/>
    </row>
    <row r="114" spans="2:65" s="1" customFormat="1" ht="12" customHeight="1">
      <c r="B114" s="25"/>
      <c r="C114" s="22" t="s">
        <v>155</v>
      </c>
      <c r="L114" s="25"/>
    </row>
    <row r="115" spans="2:65" s="1" customFormat="1" ht="15.6" customHeight="1">
      <c r="B115" s="25"/>
      <c r="E115" s="171" t="str">
        <f>E11</f>
        <v>1371-6-2 - Elektroinštalácia</v>
      </c>
      <c r="F115" s="203"/>
      <c r="G115" s="203"/>
      <c r="H115" s="20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>Malá Belá,k.ú.Okoč, p.č.2781/1,2785/1,2787/1</v>
      </c>
      <c r="I117" s="22" t="s">
        <v>18</v>
      </c>
      <c r="J117" s="47" t="str">
        <f>IF(J14="","",J14)</f>
        <v>22. 3. 2022</v>
      </c>
      <c r="L117" s="25"/>
    </row>
    <row r="118" spans="2:65" s="1" customFormat="1" ht="6.95" customHeight="1">
      <c r="B118" s="25"/>
      <c r="L118" s="25"/>
    </row>
    <row r="119" spans="2:65" s="1" customFormat="1" ht="26.45" customHeight="1">
      <c r="B119" s="25"/>
      <c r="C119" s="22" t="s">
        <v>20</v>
      </c>
      <c r="F119" s="20" t="str">
        <f>E17</f>
        <v>Poľnohospodárske družstvo Kútniky, Kútniky č.640</v>
      </c>
      <c r="I119" s="22" t="s">
        <v>28</v>
      </c>
      <c r="J119" s="23" t="str">
        <f>E23</f>
        <v>BUING  s.r.o. , Veľký Meder, Tichá 5</v>
      </c>
      <c r="L119" s="25"/>
    </row>
    <row r="120" spans="2:65" s="1" customFormat="1" ht="15.6" customHeight="1">
      <c r="B120" s="25"/>
      <c r="C120" s="22" t="s">
        <v>26</v>
      </c>
      <c r="F120" s="20" t="str">
        <f>IF(E20="","",E20)</f>
        <v xml:space="preserve"> </v>
      </c>
      <c r="I120" s="22" t="s">
        <v>34</v>
      </c>
      <c r="J120" s="23" t="str">
        <f>E26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178</v>
      </c>
      <c r="D122" s="117" t="s">
        <v>61</v>
      </c>
      <c r="E122" s="117" t="s">
        <v>57</v>
      </c>
      <c r="F122" s="117" t="s">
        <v>58</v>
      </c>
      <c r="G122" s="117" t="s">
        <v>179</v>
      </c>
      <c r="H122" s="117" t="s">
        <v>180</v>
      </c>
      <c r="I122" s="117" t="s">
        <v>181</v>
      </c>
      <c r="J122" s="118" t="s">
        <v>159</v>
      </c>
      <c r="K122" s="119" t="s">
        <v>182</v>
      </c>
      <c r="L122" s="115"/>
      <c r="M122" s="53" t="s">
        <v>1</v>
      </c>
      <c r="N122" s="54" t="s">
        <v>40</v>
      </c>
      <c r="O122" s="54" t="s">
        <v>183</v>
      </c>
      <c r="P122" s="54" t="s">
        <v>184</v>
      </c>
      <c r="Q122" s="54" t="s">
        <v>185</v>
      </c>
      <c r="R122" s="54" t="s">
        <v>186</v>
      </c>
      <c r="S122" s="54" t="s">
        <v>187</v>
      </c>
      <c r="T122" s="55" t="s">
        <v>188</v>
      </c>
    </row>
    <row r="123" spans="2:65" s="1" customFormat="1" ht="22.9" customHeight="1">
      <c r="B123" s="25"/>
      <c r="C123" s="58" t="s">
        <v>160</v>
      </c>
      <c r="J123" s="120">
        <f>BK123</f>
        <v>574.86</v>
      </c>
      <c r="L123" s="25"/>
      <c r="M123" s="56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3" t="s">
        <v>75</v>
      </c>
      <c r="AU123" s="13" t="s">
        <v>161</v>
      </c>
      <c r="BK123" s="123">
        <f>BK124</f>
        <v>574.86</v>
      </c>
    </row>
    <row r="124" spans="2:65" s="11" customFormat="1" ht="25.9" customHeight="1">
      <c r="B124" s="124"/>
      <c r="D124" s="125" t="s">
        <v>75</v>
      </c>
      <c r="E124" s="126" t="s">
        <v>225</v>
      </c>
      <c r="F124" s="126" t="s">
        <v>540</v>
      </c>
      <c r="J124" s="127">
        <f>BK124</f>
        <v>574.86</v>
      </c>
      <c r="L124" s="124"/>
      <c r="M124" s="128"/>
      <c r="P124" s="129">
        <f>P125+P132</f>
        <v>0</v>
      </c>
      <c r="R124" s="129">
        <f>R125+R132</f>
        <v>0</v>
      </c>
      <c r="T124" s="130">
        <f>T125+T132</f>
        <v>0</v>
      </c>
      <c r="AR124" s="125" t="s">
        <v>83</v>
      </c>
      <c r="AT124" s="131" t="s">
        <v>75</v>
      </c>
      <c r="AU124" s="131" t="s">
        <v>76</v>
      </c>
      <c r="AY124" s="125" t="s">
        <v>191</v>
      </c>
      <c r="BK124" s="132">
        <f>BK125+BK132</f>
        <v>574.86</v>
      </c>
    </row>
    <row r="125" spans="2:65" s="11" customFormat="1" ht="22.9" customHeight="1">
      <c r="B125" s="124"/>
      <c r="D125" s="125" t="s">
        <v>75</v>
      </c>
      <c r="E125" s="133" t="s">
        <v>715</v>
      </c>
      <c r="F125" s="133" t="s">
        <v>716</v>
      </c>
      <c r="J125" s="134">
        <f>BK125</f>
        <v>324.86</v>
      </c>
      <c r="L125" s="124"/>
      <c r="M125" s="128"/>
      <c r="P125" s="129">
        <f>SUM(P126:P131)</f>
        <v>0</v>
      </c>
      <c r="R125" s="129">
        <f>SUM(R126:R131)</f>
        <v>0</v>
      </c>
      <c r="T125" s="130">
        <f>SUM(T126:T131)</f>
        <v>0</v>
      </c>
      <c r="AR125" s="125" t="s">
        <v>83</v>
      </c>
      <c r="AT125" s="131" t="s">
        <v>75</v>
      </c>
      <c r="AU125" s="131" t="s">
        <v>83</v>
      </c>
      <c r="AY125" s="125" t="s">
        <v>191</v>
      </c>
      <c r="BK125" s="132">
        <f>SUM(BK126:BK131)</f>
        <v>324.86</v>
      </c>
    </row>
    <row r="126" spans="2:65" s="1" customFormat="1" ht="14.45" customHeight="1">
      <c r="B126" s="25"/>
      <c r="C126" s="148" t="s">
        <v>83</v>
      </c>
      <c r="D126" s="148" t="s">
        <v>225</v>
      </c>
      <c r="E126" s="149" t="s">
        <v>1136</v>
      </c>
      <c r="F126" s="150" t="s">
        <v>1137</v>
      </c>
      <c r="G126" s="151" t="s">
        <v>484</v>
      </c>
      <c r="H126" s="152">
        <v>3</v>
      </c>
      <c r="I126" s="152">
        <v>3.57</v>
      </c>
      <c r="J126" s="152">
        <f t="shared" ref="J126:J131" si="0">ROUND(I126*H126,3)</f>
        <v>10.71</v>
      </c>
      <c r="K126" s="153"/>
      <c r="L126" s="154"/>
      <c r="M126" s="155" t="s">
        <v>1</v>
      </c>
      <c r="N126" s="156" t="s">
        <v>42</v>
      </c>
      <c r="O126" s="143">
        <v>0</v>
      </c>
      <c r="P126" s="143">
        <f t="shared" ref="P126:P131" si="1">O126*H126</f>
        <v>0</v>
      </c>
      <c r="Q126" s="143">
        <v>0</v>
      </c>
      <c r="R126" s="143">
        <f t="shared" ref="R126:R131" si="2">Q126*H126</f>
        <v>0</v>
      </c>
      <c r="S126" s="143">
        <v>0</v>
      </c>
      <c r="T126" s="144">
        <f t="shared" ref="T126:T131" si="3">S126*H126</f>
        <v>0</v>
      </c>
      <c r="AR126" s="145" t="s">
        <v>220</v>
      </c>
      <c r="AT126" s="145" t="s">
        <v>225</v>
      </c>
      <c r="AU126" s="145" t="s">
        <v>89</v>
      </c>
      <c r="AY126" s="13" t="s">
        <v>191</v>
      </c>
      <c r="BE126" s="146">
        <f t="shared" ref="BE126:BE131" si="4">IF(N126="základná",J126,0)</f>
        <v>0</v>
      </c>
      <c r="BF126" s="146">
        <f t="shared" ref="BF126:BF131" si="5">IF(N126="znížená",J126,0)</f>
        <v>10.71</v>
      </c>
      <c r="BG126" s="146">
        <f t="shared" ref="BG126:BG131" si="6">IF(N126="zákl. prenesená",J126,0)</f>
        <v>0</v>
      </c>
      <c r="BH126" s="146">
        <f t="shared" ref="BH126:BH131" si="7">IF(N126="zníž. prenesená",J126,0)</f>
        <v>0</v>
      </c>
      <c r="BI126" s="146">
        <f t="shared" ref="BI126:BI131" si="8">IF(N126="nulová",J126,0)</f>
        <v>0</v>
      </c>
      <c r="BJ126" s="13" t="s">
        <v>89</v>
      </c>
      <c r="BK126" s="147">
        <f t="shared" ref="BK126:BK131" si="9">ROUND(I126*H126,3)</f>
        <v>10.71</v>
      </c>
      <c r="BL126" s="13" t="s">
        <v>197</v>
      </c>
      <c r="BM126" s="145" t="s">
        <v>1138</v>
      </c>
    </row>
    <row r="127" spans="2:65" s="1" customFormat="1" ht="14.45" customHeight="1">
      <c r="B127" s="25"/>
      <c r="C127" s="148" t="s">
        <v>89</v>
      </c>
      <c r="D127" s="148" t="s">
        <v>225</v>
      </c>
      <c r="E127" s="149" t="s">
        <v>1139</v>
      </c>
      <c r="F127" s="150" t="s">
        <v>1140</v>
      </c>
      <c r="G127" s="151" t="s">
        <v>461</v>
      </c>
      <c r="H127" s="152">
        <v>50</v>
      </c>
      <c r="I127" s="152">
        <v>3.25</v>
      </c>
      <c r="J127" s="152">
        <f t="shared" si="0"/>
        <v>162.5</v>
      </c>
      <c r="K127" s="153"/>
      <c r="L127" s="154"/>
      <c r="M127" s="155" t="s">
        <v>1</v>
      </c>
      <c r="N127" s="156" t="s">
        <v>42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220</v>
      </c>
      <c r="AT127" s="145" t="s">
        <v>225</v>
      </c>
      <c r="AU127" s="145" t="s">
        <v>89</v>
      </c>
      <c r="AY127" s="13" t="s">
        <v>191</v>
      </c>
      <c r="BE127" s="146">
        <f t="shared" si="4"/>
        <v>0</v>
      </c>
      <c r="BF127" s="146">
        <f t="shared" si="5"/>
        <v>162.5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3" t="s">
        <v>89</v>
      </c>
      <c r="BK127" s="147">
        <f t="shared" si="9"/>
        <v>162.5</v>
      </c>
      <c r="BL127" s="13" t="s">
        <v>197</v>
      </c>
      <c r="BM127" s="145" t="s">
        <v>1141</v>
      </c>
    </row>
    <row r="128" spans="2:65" s="1" customFormat="1" ht="14.45" customHeight="1">
      <c r="B128" s="25"/>
      <c r="C128" s="148" t="s">
        <v>125</v>
      </c>
      <c r="D128" s="148" t="s">
        <v>225</v>
      </c>
      <c r="E128" s="149" t="s">
        <v>1142</v>
      </c>
      <c r="F128" s="150" t="s">
        <v>936</v>
      </c>
      <c r="G128" s="151" t="s">
        <v>461</v>
      </c>
      <c r="H128" s="152">
        <v>3</v>
      </c>
      <c r="I128" s="152">
        <v>6.25</v>
      </c>
      <c r="J128" s="152">
        <f t="shared" si="0"/>
        <v>18.75</v>
      </c>
      <c r="K128" s="153"/>
      <c r="L128" s="154"/>
      <c r="M128" s="155" t="s">
        <v>1</v>
      </c>
      <c r="N128" s="156" t="s">
        <v>42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220</v>
      </c>
      <c r="AT128" s="145" t="s">
        <v>225</v>
      </c>
      <c r="AU128" s="145" t="s">
        <v>89</v>
      </c>
      <c r="AY128" s="13" t="s">
        <v>191</v>
      </c>
      <c r="BE128" s="146">
        <f t="shared" si="4"/>
        <v>0</v>
      </c>
      <c r="BF128" s="146">
        <f t="shared" si="5"/>
        <v>18.75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89</v>
      </c>
      <c r="BK128" s="147">
        <f t="shared" si="9"/>
        <v>18.75</v>
      </c>
      <c r="BL128" s="13" t="s">
        <v>197</v>
      </c>
      <c r="BM128" s="145" t="s">
        <v>1143</v>
      </c>
    </row>
    <row r="129" spans="2:65" s="1" customFormat="1" ht="14.45" customHeight="1">
      <c r="B129" s="25"/>
      <c r="C129" s="148" t="s">
        <v>197</v>
      </c>
      <c r="D129" s="148" t="s">
        <v>225</v>
      </c>
      <c r="E129" s="149" t="s">
        <v>757</v>
      </c>
      <c r="F129" s="150" t="s">
        <v>758</v>
      </c>
      <c r="G129" s="151" t="s">
        <v>461</v>
      </c>
      <c r="H129" s="152">
        <v>40</v>
      </c>
      <c r="I129" s="152">
        <v>2.46</v>
      </c>
      <c r="J129" s="152">
        <f t="shared" si="0"/>
        <v>98.4</v>
      </c>
      <c r="K129" s="153"/>
      <c r="L129" s="154"/>
      <c r="M129" s="155" t="s">
        <v>1</v>
      </c>
      <c r="N129" s="156" t="s">
        <v>42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220</v>
      </c>
      <c r="AT129" s="145" t="s">
        <v>225</v>
      </c>
      <c r="AU129" s="145" t="s">
        <v>89</v>
      </c>
      <c r="AY129" s="13" t="s">
        <v>191</v>
      </c>
      <c r="BE129" s="146">
        <f t="shared" si="4"/>
        <v>0</v>
      </c>
      <c r="BF129" s="146">
        <f t="shared" si="5"/>
        <v>98.4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89</v>
      </c>
      <c r="BK129" s="147">
        <f t="shared" si="9"/>
        <v>98.4</v>
      </c>
      <c r="BL129" s="13" t="s">
        <v>197</v>
      </c>
      <c r="BM129" s="145" t="s">
        <v>1144</v>
      </c>
    </row>
    <row r="130" spans="2:65" s="1" customFormat="1" ht="14.45" customHeight="1">
      <c r="B130" s="25"/>
      <c r="C130" s="148" t="s">
        <v>208</v>
      </c>
      <c r="D130" s="148" t="s">
        <v>225</v>
      </c>
      <c r="E130" s="149" t="s">
        <v>943</v>
      </c>
      <c r="F130" s="150" t="s">
        <v>944</v>
      </c>
      <c r="G130" s="151" t="s">
        <v>484</v>
      </c>
      <c r="H130" s="152">
        <v>2</v>
      </c>
      <c r="I130" s="152">
        <v>15.91</v>
      </c>
      <c r="J130" s="152">
        <f t="shared" si="0"/>
        <v>31.82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 t="shared" si="4"/>
        <v>0</v>
      </c>
      <c r="BF130" s="146">
        <f t="shared" si="5"/>
        <v>31.82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89</v>
      </c>
      <c r="BK130" s="147">
        <f t="shared" si="9"/>
        <v>31.82</v>
      </c>
      <c r="BL130" s="13" t="s">
        <v>197</v>
      </c>
      <c r="BM130" s="145" t="s">
        <v>1145</v>
      </c>
    </row>
    <row r="131" spans="2:65" s="1" customFormat="1" ht="14.45" customHeight="1">
      <c r="B131" s="25"/>
      <c r="C131" s="148" t="s">
        <v>212</v>
      </c>
      <c r="D131" s="148" t="s">
        <v>225</v>
      </c>
      <c r="E131" s="149" t="s">
        <v>949</v>
      </c>
      <c r="F131" s="150" t="s">
        <v>950</v>
      </c>
      <c r="G131" s="151" t="s">
        <v>484</v>
      </c>
      <c r="H131" s="152">
        <v>2</v>
      </c>
      <c r="I131" s="152">
        <v>1.34</v>
      </c>
      <c r="J131" s="152">
        <f t="shared" si="0"/>
        <v>2.68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 t="shared" si="4"/>
        <v>0</v>
      </c>
      <c r="BF131" s="146">
        <f t="shared" si="5"/>
        <v>2.68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89</v>
      </c>
      <c r="BK131" s="147">
        <f t="shared" si="9"/>
        <v>2.68</v>
      </c>
      <c r="BL131" s="13" t="s">
        <v>197</v>
      </c>
      <c r="BM131" s="145" t="s">
        <v>1146</v>
      </c>
    </row>
    <row r="132" spans="2:65" s="11" customFormat="1" ht="22.9" customHeight="1">
      <c r="B132" s="124"/>
      <c r="D132" s="125" t="s">
        <v>75</v>
      </c>
      <c r="E132" s="133" t="s">
        <v>767</v>
      </c>
      <c r="F132" s="133" t="s">
        <v>768</v>
      </c>
      <c r="J132" s="134">
        <f>BK132</f>
        <v>250</v>
      </c>
      <c r="L132" s="124"/>
      <c r="M132" s="128"/>
      <c r="P132" s="129">
        <f>P133</f>
        <v>0</v>
      </c>
      <c r="R132" s="129">
        <f>R133</f>
        <v>0</v>
      </c>
      <c r="T132" s="130">
        <f>T133</f>
        <v>0</v>
      </c>
      <c r="AR132" s="125" t="s">
        <v>83</v>
      </c>
      <c r="AT132" s="131" t="s">
        <v>75</v>
      </c>
      <c r="AU132" s="131" t="s">
        <v>83</v>
      </c>
      <c r="AY132" s="125" t="s">
        <v>191</v>
      </c>
      <c r="BK132" s="132">
        <f>BK133</f>
        <v>250</v>
      </c>
    </row>
    <row r="133" spans="2:65" s="1" customFormat="1" ht="14.45" customHeight="1">
      <c r="B133" s="25"/>
      <c r="C133" s="135" t="s">
        <v>216</v>
      </c>
      <c r="D133" s="135" t="s">
        <v>193</v>
      </c>
      <c r="E133" s="136" t="s">
        <v>769</v>
      </c>
      <c r="F133" s="137" t="s">
        <v>770</v>
      </c>
      <c r="G133" s="138" t="s">
        <v>771</v>
      </c>
      <c r="H133" s="139">
        <v>1</v>
      </c>
      <c r="I133" s="139">
        <v>250</v>
      </c>
      <c r="J133" s="139">
        <f>ROUND(I133*H133,3)</f>
        <v>250</v>
      </c>
      <c r="K133" s="140"/>
      <c r="L133" s="25"/>
      <c r="M133" s="157" t="s">
        <v>1</v>
      </c>
      <c r="N133" s="158" t="s">
        <v>42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45" t="s">
        <v>197</v>
      </c>
      <c r="AT133" s="145" t="s">
        <v>193</v>
      </c>
      <c r="AU133" s="145" t="s">
        <v>89</v>
      </c>
      <c r="AY133" s="13" t="s">
        <v>191</v>
      </c>
      <c r="BE133" s="146">
        <f>IF(N133="základná",J133,0)</f>
        <v>0</v>
      </c>
      <c r="BF133" s="146">
        <f>IF(N133="znížená",J133,0)</f>
        <v>250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89</v>
      </c>
      <c r="BK133" s="147">
        <f>ROUND(I133*H133,3)</f>
        <v>250</v>
      </c>
      <c r="BL133" s="13" t="s">
        <v>197</v>
      </c>
      <c r="BM133" s="145" t="s">
        <v>1147</v>
      </c>
    </row>
    <row r="134" spans="2:65" s="1" customFormat="1" ht="6.95" customHeight="1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25"/>
    </row>
  </sheetData>
  <sheetProtection algorithmName="SHA-512" hashValue="2d5ACH627mr0tj9OrJ0Sg/WuPCx5In/KsVt5mby9xylWd2VdweQhKrt5t8cnYGye97yyU9uRFj/aE8BSOt12FQ==" saltValue="btDYf9SNTGHcRJzUYeRZsJ5Ei8TJ5gqREvOPAb+dE8eGsVlky2rLjR05P65ELnbROx4BgdU7wQ816Y5MilFKuA==" spinCount="100000" sheet="1" objects="1" scenarios="1" formatColumns="0" formatRows="0" autoFilter="0"/>
  <autoFilter ref="C122:K133" xr:uid="{00000000-0009-0000-0000-00001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3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154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156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ROUND(J135, 2)</f>
        <v>304375.09000000003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ROUND((SUM(BE135:BE238)),  2)</f>
        <v>0</v>
      </c>
      <c r="G35" s="93"/>
      <c r="H35" s="93"/>
      <c r="I35" s="94">
        <v>0.2</v>
      </c>
      <c r="J35" s="92">
        <f>ROUND(((SUM(BE135:BE238))*I35),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ROUND((SUM(BF135:BF238)),  2)</f>
        <v>304375.09000000003</v>
      </c>
      <c r="I36" s="95">
        <v>0.2</v>
      </c>
      <c r="J36" s="80">
        <f>ROUND(((SUM(BF135:BF238))*I36),  2)</f>
        <v>60875.02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ROUND((SUM(BG135:BG238)),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ROUND((SUM(BH135:BH238)),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ROUND((SUM(BI135:BI238)),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365250.11000000004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154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 xml:space="preserve">1371-1-1 - Maštal pre ošípaných č.3 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J135</f>
        <v>304375.09400000004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J136</f>
        <v>110944.68100000001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J137</f>
        <v>5935.5990000000002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J149</f>
        <v>42618.068000000007</v>
      </c>
      <c r="L101" s="111"/>
    </row>
    <row r="102" spans="2:47" s="9" customFormat="1" ht="19.899999999999999" customHeight="1">
      <c r="B102" s="111"/>
      <c r="D102" s="112" t="s">
        <v>165</v>
      </c>
      <c r="E102" s="113"/>
      <c r="F102" s="113"/>
      <c r="G102" s="113"/>
      <c r="H102" s="113"/>
      <c r="I102" s="113"/>
      <c r="J102" s="114">
        <f>J165</f>
        <v>25057.461000000003</v>
      </c>
      <c r="L102" s="111"/>
    </row>
    <row r="103" spans="2:47" s="9" customFormat="1" ht="19.899999999999999" customHeight="1">
      <c r="B103" s="111"/>
      <c r="D103" s="112" t="s">
        <v>166</v>
      </c>
      <c r="E103" s="113"/>
      <c r="F103" s="113"/>
      <c r="G103" s="113"/>
      <c r="H103" s="113"/>
      <c r="I103" s="113"/>
      <c r="J103" s="114">
        <f>J170</f>
        <v>3248.194</v>
      </c>
      <c r="L103" s="111"/>
    </row>
    <row r="104" spans="2:47" s="9" customFormat="1" ht="19.899999999999999" customHeight="1">
      <c r="B104" s="111"/>
      <c r="D104" s="112" t="s">
        <v>167</v>
      </c>
      <c r="E104" s="113"/>
      <c r="F104" s="113"/>
      <c r="G104" s="113"/>
      <c r="H104" s="113"/>
      <c r="I104" s="113"/>
      <c r="J104" s="114">
        <f>J175</f>
        <v>13553.502999999999</v>
      </c>
      <c r="L104" s="111"/>
    </row>
    <row r="105" spans="2:47" s="9" customFormat="1" ht="19.899999999999999" customHeight="1">
      <c r="B105" s="111"/>
      <c r="D105" s="112" t="s">
        <v>168</v>
      </c>
      <c r="E105" s="113"/>
      <c r="F105" s="113"/>
      <c r="G105" s="113"/>
      <c r="H105" s="113"/>
      <c r="I105" s="113"/>
      <c r="J105" s="114">
        <f>J181</f>
        <v>8956.1570000000011</v>
      </c>
      <c r="L105" s="111"/>
    </row>
    <row r="106" spans="2:47" s="9" customFormat="1" ht="19.899999999999999" customHeight="1">
      <c r="B106" s="111"/>
      <c r="D106" s="112" t="s">
        <v>169</v>
      </c>
      <c r="E106" s="113"/>
      <c r="F106" s="113"/>
      <c r="G106" s="113"/>
      <c r="H106" s="113"/>
      <c r="I106" s="113"/>
      <c r="J106" s="114">
        <f>J190</f>
        <v>11575.699000000001</v>
      </c>
      <c r="L106" s="111"/>
    </row>
    <row r="107" spans="2:47" s="8" customFormat="1" ht="24.95" customHeight="1">
      <c r="B107" s="107"/>
      <c r="D107" s="108" t="s">
        <v>170</v>
      </c>
      <c r="E107" s="109"/>
      <c r="F107" s="109"/>
      <c r="G107" s="109"/>
      <c r="H107" s="109"/>
      <c r="I107" s="109"/>
      <c r="J107" s="110">
        <f>J192</f>
        <v>96335.03300000001</v>
      </c>
      <c r="L107" s="107"/>
    </row>
    <row r="108" spans="2:47" s="9" customFormat="1" ht="19.899999999999999" customHeight="1">
      <c r="B108" s="111"/>
      <c r="D108" s="112" t="s">
        <v>171</v>
      </c>
      <c r="E108" s="113"/>
      <c r="F108" s="113"/>
      <c r="G108" s="113"/>
      <c r="H108" s="113"/>
      <c r="I108" s="113"/>
      <c r="J108" s="114">
        <f>J193</f>
        <v>13308.315000000002</v>
      </c>
      <c r="L108" s="111"/>
    </row>
    <row r="109" spans="2:47" s="9" customFormat="1" ht="19.899999999999999" customHeight="1">
      <c r="B109" s="111"/>
      <c r="D109" s="112" t="s">
        <v>172</v>
      </c>
      <c r="E109" s="113"/>
      <c r="F109" s="113"/>
      <c r="G109" s="113"/>
      <c r="H109" s="113"/>
      <c r="I109" s="113"/>
      <c r="J109" s="114">
        <f>J213</f>
        <v>6008.2660000000005</v>
      </c>
      <c r="L109" s="111"/>
    </row>
    <row r="110" spans="2:47" s="9" customFormat="1" ht="19.899999999999999" customHeight="1">
      <c r="B110" s="111"/>
      <c r="D110" s="112" t="s">
        <v>173</v>
      </c>
      <c r="E110" s="113"/>
      <c r="F110" s="113"/>
      <c r="G110" s="113"/>
      <c r="H110" s="113"/>
      <c r="I110" s="113"/>
      <c r="J110" s="114">
        <f>J218</f>
        <v>4536.8239999999996</v>
      </c>
      <c r="L110" s="111"/>
    </row>
    <row r="111" spans="2:47" s="9" customFormat="1" ht="19.899999999999999" customHeight="1">
      <c r="B111" s="111"/>
      <c r="D111" s="112" t="s">
        <v>174</v>
      </c>
      <c r="E111" s="113"/>
      <c r="F111" s="113"/>
      <c r="G111" s="113"/>
      <c r="H111" s="113"/>
      <c r="I111" s="113"/>
      <c r="J111" s="114">
        <f>J222</f>
        <v>72481.628000000012</v>
      </c>
      <c r="L111" s="111"/>
    </row>
    <row r="112" spans="2:47" s="8" customFormat="1" ht="24.95" customHeight="1">
      <c r="B112" s="107"/>
      <c r="D112" s="108" t="s">
        <v>175</v>
      </c>
      <c r="E112" s="109"/>
      <c r="F112" s="109"/>
      <c r="G112" s="109"/>
      <c r="H112" s="109"/>
      <c r="I112" s="109"/>
      <c r="J112" s="110">
        <f>J235</f>
        <v>97095.38</v>
      </c>
      <c r="L112" s="107"/>
    </row>
    <row r="113" spans="2:12" s="9" customFormat="1" ht="19.899999999999999" customHeight="1">
      <c r="B113" s="111"/>
      <c r="D113" s="112" t="s">
        <v>176</v>
      </c>
      <c r="E113" s="113"/>
      <c r="F113" s="113"/>
      <c r="G113" s="113"/>
      <c r="H113" s="113"/>
      <c r="I113" s="113"/>
      <c r="J113" s="114">
        <f>J236</f>
        <v>97095.38</v>
      </c>
      <c r="L113" s="111"/>
    </row>
    <row r="114" spans="2:12" s="1" customFormat="1" ht="21.75" customHeight="1">
      <c r="B114" s="25"/>
      <c r="L114" s="25"/>
    </row>
    <row r="115" spans="2:12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25"/>
    </row>
    <row r="119" spans="2:12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5"/>
    </row>
    <row r="120" spans="2:12" s="1" customFormat="1" ht="24.95" customHeight="1">
      <c r="B120" s="25"/>
      <c r="C120" s="17" t="s">
        <v>177</v>
      </c>
      <c r="L120" s="25"/>
    </row>
    <row r="121" spans="2:12" s="1" customFormat="1" ht="6.95" customHeight="1">
      <c r="B121" s="25"/>
      <c r="L121" s="25"/>
    </row>
    <row r="122" spans="2:12" s="1" customFormat="1" ht="12" customHeight="1">
      <c r="B122" s="25"/>
      <c r="C122" s="22" t="s">
        <v>12</v>
      </c>
      <c r="L122" s="25"/>
    </row>
    <row r="123" spans="2:12" s="1" customFormat="1" ht="14.45" customHeight="1">
      <c r="B123" s="25"/>
      <c r="E123" s="204" t="str">
        <f>E7</f>
        <v>Rekonštrukcia  farmy ošípaných Malá Belá - Zmena č.1</v>
      </c>
      <c r="F123" s="205"/>
      <c r="G123" s="205"/>
      <c r="H123" s="205"/>
      <c r="L123" s="25"/>
    </row>
    <row r="124" spans="2:12" ht="12" customHeight="1">
      <c r="B124" s="16"/>
      <c r="C124" s="22" t="s">
        <v>153</v>
      </c>
      <c r="L124" s="16"/>
    </row>
    <row r="125" spans="2:12" s="1" customFormat="1" ht="14.45" customHeight="1">
      <c r="B125" s="25"/>
      <c r="E125" s="204" t="s">
        <v>154</v>
      </c>
      <c r="F125" s="203"/>
      <c r="G125" s="203"/>
      <c r="H125" s="203"/>
      <c r="L125" s="25"/>
    </row>
    <row r="126" spans="2:12" s="1" customFormat="1" ht="12" customHeight="1">
      <c r="B126" s="25"/>
      <c r="C126" s="22" t="s">
        <v>155</v>
      </c>
      <c r="L126" s="25"/>
    </row>
    <row r="127" spans="2:12" s="1" customFormat="1" ht="15.6" customHeight="1">
      <c r="B127" s="25"/>
      <c r="E127" s="171" t="str">
        <f>E11</f>
        <v xml:space="preserve">1371-1-1 - Maštal pre ošípaných č.3 </v>
      </c>
      <c r="F127" s="203"/>
      <c r="G127" s="203"/>
      <c r="H127" s="203"/>
      <c r="L127" s="25"/>
    </row>
    <row r="128" spans="2:12" s="1" customFormat="1" ht="6.95" customHeight="1">
      <c r="B128" s="25"/>
      <c r="L128" s="25"/>
    </row>
    <row r="129" spans="2:65" s="1" customFormat="1" ht="12" customHeight="1">
      <c r="B129" s="25"/>
      <c r="C129" s="22" t="s">
        <v>16</v>
      </c>
      <c r="F129" s="20" t="str">
        <f>F14</f>
        <v>Malá Belá,k.ú.Okoč, p.č.2781/1,2785/1,2787/1</v>
      </c>
      <c r="I129" s="22" t="s">
        <v>18</v>
      </c>
      <c r="J129" s="47" t="str">
        <f>IF(J14="","",J14)</f>
        <v>22. 3. 2022</v>
      </c>
      <c r="L129" s="25"/>
    </row>
    <row r="130" spans="2:65" s="1" customFormat="1" ht="6.95" customHeight="1">
      <c r="B130" s="25"/>
      <c r="L130" s="25"/>
    </row>
    <row r="131" spans="2:65" s="1" customFormat="1" ht="26.45" customHeight="1">
      <c r="B131" s="25"/>
      <c r="C131" s="22" t="s">
        <v>20</v>
      </c>
      <c r="F131" s="20" t="str">
        <f>E17</f>
        <v>Poľnohospodárske družstvo Kútniky, Kútniky č.640</v>
      </c>
      <c r="I131" s="22" t="s">
        <v>28</v>
      </c>
      <c r="J131" s="23" t="str">
        <f>E23</f>
        <v>BUING  s.r.o. , Veľký Meder, Tichá 5</v>
      </c>
      <c r="L131" s="25"/>
    </row>
    <row r="132" spans="2:65" s="1" customFormat="1" ht="15.6" customHeight="1">
      <c r="B132" s="25"/>
      <c r="C132" s="22" t="s">
        <v>26</v>
      </c>
      <c r="F132" s="20" t="str">
        <f>IF(E20="","",E20)</f>
        <v xml:space="preserve"> </v>
      </c>
      <c r="I132" s="22" t="s">
        <v>34</v>
      </c>
      <c r="J132" s="23" t="str">
        <f>E26</f>
        <v xml:space="preserve"> </v>
      </c>
      <c r="L132" s="25"/>
    </row>
    <row r="133" spans="2:65" s="1" customFormat="1" ht="10.35" customHeight="1">
      <c r="B133" s="25"/>
      <c r="L133" s="25"/>
    </row>
    <row r="134" spans="2:65" s="10" customFormat="1" ht="29.25" customHeight="1">
      <c r="B134" s="115"/>
      <c r="C134" s="116" t="s">
        <v>178</v>
      </c>
      <c r="D134" s="117" t="s">
        <v>61</v>
      </c>
      <c r="E134" s="117" t="s">
        <v>57</v>
      </c>
      <c r="F134" s="117" t="s">
        <v>58</v>
      </c>
      <c r="G134" s="117" t="s">
        <v>179</v>
      </c>
      <c r="H134" s="117" t="s">
        <v>180</v>
      </c>
      <c r="I134" s="117" t="s">
        <v>181</v>
      </c>
      <c r="J134" s="118" t="s">
        <v>159</v>
      </c>
      <c r="K134" s="119" t="s">
        <v>182</v>
      </c>
      <c r="L134" s="115"/>
      <c r="M134" s="53" t="s">
        <v>1</v>
      </c>
      <c r="N134" s="54" t="s">
        <v>40</v>
      </c>
      <c r="O134" s="54" t="s">
        <v>183</v>
      </c>
      <c r="P134" s="54" t="s">
        <v>184</v>
      </c>
      <c r="Q134" s="54" t="s">
        <v>185</v>
      </c>
      <c r="R134" s="54" t="s">
        <v>186</v>
      </c>
      <c r="S134" s="54" t="s">
        <v>187</v>
      </c>
      <c r="T134" s="55" t="s">
        <v>188</v>
      </c>
    </row>
    <row r="135" spans="2:65" s="1" customFormat="1" ht="22.9" customHeight="1">
      <c r="B135" s="25"/>
      <c r="C135" s="58" t="s">
        <v>160</v>
      </c>
      <c r="J135" s="120">
        <f>BK135</f>
        <v>304375.09400000004</v>
      </c>
      <c r="L135" s="25"/>
      <c r="M135" s="56"/>
      <c r="N135" s="48"/>
      <c r="O135" s="48"/>
      <c r="P135" s="121">
        <f>P136+P192+P235</f>
        <v>4071.9284128799995</v>
      </c>
      <c r="Q135" s="48"/>
      <c r="R135" s="121">
        <f>R136+R192+R235</f>
        <v>1310.2946722000002</v>
      </c>
      <c r="S135" s="48"/>
      <c r="T135" s="122">
        <f>T136+T192+T235</f>
        <v>57.865600000000001</v>
      </c>
      <c r="AT135" s="13" t="s">
        <v>75</v>
      </c>
      <c r="AU135" s="13" t="s">
        <v>161</v>
      </c>
      <c r="BK135" s="123">
        <f>BK136+BK192+BK235</f>
        <v>304375.09400000004</v>
      </c>
    </row>
    <row r="136" spans="2:65" s="11" customFormat="1" ht="25.9" customHeight="1">
      <c r="B136" s="124"/>
      <c r="D136" s="125" t="s">
        <v>75</v>
      </c>
      <c r="E136" s="126" t="s">
        <v>189</v>
      </c>
      <c r="F136" s="126" t="s">
        <v>190</v>
      </c>
      <c r="J136" s="127">
        <f>BK136</f>
        <v>110944.68100000001</v>
      </c>
      <c r="L136" s="124"/>
      <c r="M136" s="128"/>
      <c r="P136" s="129">
        <f>P137+P149+P165+P170+P175+P181+P190</f>
        <v>2694.7771846099995</v>
      </c>
      <c r="R136" s="129">
        <f>R137+R149+R165+R170+R175+R181+R190</f>
        <v>1287.9057745600001</v>
      </c>
      <c r="T136" s="130">
        <f>T137+T149+T165+T170+T175+T181+T190</f>
        <v>57.865600000000001</v>
      </c>
      <c r="AR136" s="125" t="s">
        <v>83</v>
      </c>
      <c r="AT136" s="131" t="s">
        <v>75</v>
      </c>
      <c r="AU136" s="131" t="s">
        <v>76</v>
      </c>
      <c r="AY136" s="125" t="s">
        <v>191</v>
      </c>
      <c r="BK136" s="132">
        <f>BK137+BK149+BK165+BK170+BK175+BK181+BK190</f>
        <v>110944.68100000001</v>
      </c>
    </row>
    <row r="137" spans="2:65" s="11" customFormat="1" ht="22.9" customHeight="1">
      <c r="B137" s="124"/>
      <c r="D137" s="125" t="s">
        <v>75</v>
      </c>
      <c r="E137" s="133" t="s">
        <v>83</v>
      </c>
      <c r="F137" s="133" t="s">
        <v>192</v>
      </c>
      <c r="J137" s="134">
        <f>BK137</f>
        <v>5935.5990000000002</v>
      </c>
      <c r="L137" s="124"/>
      <c r="M137" s="128"/>
      <c r="P137" s="129">
        <f>SUM(P138:P148)</f>
        <v>244.62013999999996</v>
      </c>
      <c r="R137" s="129">
        <f>SUM(R138:R148)</f>
        <v>158.72200000000001</v>
      </c>
      <c r="T137" s="130">
        <f>SUM(T138:T148)</f>
        <v>0</v>
      </c>
      <c r="AR137" s="125" t="s">
        <v>83</v>
      </c>
      <c r="AT137" s="131" t="s">
        <v>75</v>
      </c>
      <c r="AU137" s="131" t="s">
        <v>83</v>
      </c>
      <c r="AY137" s="125" t="s">
        <v>191</v>
      </c>
      <c r="BK137" s="132">
        <f>SUM(BK138:BK148)</f>
        <v>5935.5990000000002</v>
      </c>
    </row>
    <row r="138" spans="2:65" s="1" customFormat="1" ht="22.15" customHeight="1">
      <c r="B138" s="25"/>
      <c r="C138" s="135" t="s">
        <v>83</v>
      </c>
      <c r="D138" s="135" t="s">
        <v>193</v>
      </c>
      <c r="E138" s="136" t="s">
        <v>194</v>
      </c>
      <c r="F138" s="137" t="s">
        <v>195</v>
      </c>
      <c r="G138" s="138" t="s">
        <v>196</v>
      </c>
      <c r="H138" s="139">
        <v>13.44</v>
      </c>
      <c r="I138" s="139">
        <v>42.25</v>
      </c>
      <c r="J138" s="139">
        <f t="shared" ref="J138:J148" si="0">ROUND(I138*H138,3)</f>
        <v>567.84</v>
      </c>
      <c r="K138" s="140"/>
      <c r="L138" s="25"/>
      <c r="M138" s="141" t="s">
        <v>1</v>
      </c>
      <c r="N138" s="142" t="s">
        <v>42</v>
      </c>
      <c r="O138" s="143">
        <v>3.1739999999999999</v>
      </c>
      <c r="P138" s="143">
        <f t="shared" ref="P138:P148" si="1">O138*H138</f>
        <v>42.658559999999994</v>
      </c>
      <c r="Q138" s="143">
        <v>0</v>
      </c>
      <c r="R138" s="143">
        <f t="shared" ref="R138:R148" si="2">Q138*H138</f>
        <v>0</v>
      </c>
      <c r="S138" s="143">
        <v>0</v>
      </c>
      <c r="T138" s="144">
        <f t="shared" ref="T138:T148" si="3">S138*H138</f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ref="BE138:BE148" si="4">IF(N138="základná",J138,0)</f>
        <v>0</v>
      </c>
      <c r="BF138" s="146">
        <f t="shared" ref="BF138:BF148" si="5">IF(N138="znížená",J138,0)</f>
        <v>567.84</v>
      </c>
      <c r="BG138" s="146">
        <f t="shared" ref="BG138:BG148" si="6">IF(N138="zákl. prenesená",J138,0)</f>
        <v>0</v>
      </c>
      <c r="BH138" s="146">
        <f t="shared" ref="BH138:BH148" si="7">IF(N138="zníž. prenesená",J138,0)</f>
        <v>0</v>
      </c>
      <c r="BI138" s="146">
        <f t="shared" ref="BI138:BI148" si="8">IF(N138="nulová",J138,0)</f>
        <v>0</v>
      </c>
      <c r="BJ138" s="13" t="s">
        <v>89</v>
      </c>
      <c r="BK138" s="147">
        <f t="shared" ref="BK138:BK148" si="9">ROUND(I138*H138,3)</f>
        <v>567.84</v>
      </c>
      <c r="BL138" s="13" t="s">
        <v>197</v>
      </c>
      <c r="BM138" s="145" t="s">
        <v>198</v>
      </c>
    </row>
    <row r="139" spans="2:65" s="1" customFormat="1" ht="14.45" customHeight="1">
      <c r="B139" s="25"/>
      <c r="C139" s="135" t="s">
        <v>89</v>
      </c>
      <c r="D139" s="135" t="s">
        <v>193</v>
      </c>
      <c r="E139" s="136" t="s">
        <v>199</v>
      </c>
      <c r="F139" s="137" t="s">
        <v>200</v>
      </c>
      <c r="G139" s="138" t="s">
        <v>196</v>
      </c>
      <c r="H139" s="139">
        <v>28.666</v>
      </c>
      <c r="I139" s="139">
        <v>19.507000000000001</v>
      </c>
      <c r="J139" s="139">
        <f t="shared" si="0"/>
        <v>559.18799999999999</v>
      </c>
      <c r="K139" s="140"/>
      <c r="L139" s="25"/>
      <c r="M139" s="141" t="s">
        <v>1</v>
      </c>
      <c r="N139" s="142" t="s">
        <v>42</v>
      </c>
      <c r="O139" s="143">
        <v>1.5089999999999999</v>
      </c>
      <c r="P139" s="143">
        <f t="shared" si="1"/>
        <v>43.256993999999999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559.18799999999999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559.18799999999999</v>
      </c>
      <c r="BL139" s="13" t="s">
        <v>197</v>
      </c>
      <c r="BM139" s="145" t="s">
        <v>201</v>
      </c>
    </row>
    <row r="140" spans="2:65" s="1" customFormat="1" ht="34.9" customHeight="1">
      <c r="B140" s="25"/>
      <c r="C140" s="135" t="s">
        <v>125</v>
      </c>
      <c r="D140" s="135" t="s">
        <v>193</v>
      </c>
      <c r="E140" s="136" t="s">
        <v>202</v>
      </c>
      <c r="F140" s="137" t="s">
        <v>203</v>
      </c>
      <c r="G140" s="138" t="s">
        <v>196</v>
      </c>
      <c r="H140" s="139">
        <v>8.6</v>
      </c>
      <c r="I140" s="139">
        <v>1.075</v>
      </c>
      <c r="J140" s="139">
        <f t="shared" si="0"/>
        <v>9.2449999999999992</v>
      </c>
      <c r="K140" s="140"/>
      <c r="L140" s="25"/>
      <c r="M140" s="141" t="s">
        <v>1</v>
      </c>
      <c r="N140" s="142" t="s">
        <v>42</v>
      </c>
      <c r="O140" s="143">
        <v>0.08</v>
      </c>
      <c r="P140" s="143">
        <f t="shared" si="1"/>
        <v>0.68799999999999994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9.2449999999999992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9.2449999999999992</v>
      </c>
      <c r="BL140" s="13" t="s">
        <v>197</v>
      </c>
      <c r="BM140" s="145" t="s">
        <v>204</v>
      </c>
    </row>
    <row r="141" spans="2:65" s="1" customFormat="1" ht="30" customHeight="1">
      <c r="B141" s="25"/>
      <c r="C141" s="135" t="s">
        <v>197</v>
      </c>
      <c r="D141" s="135" t="s">
        <v>193</v>
      </c>
      <c r="E141" s="136" t="s">
        <v>205</v>
      </c>
      <c r="F141" s="137" t="s">
        <v>206</v>
      </c>
      <c r="G141" s="138" t="s">
        <v>196</v>
      </c>
      <c r="H141" s="139">
        <v>42.106000000000002</v>
      </c>
      <c r="I141" s="139">
        <v>3.327</v>
      </c>
      <c r="J141" s="139">
        <f t="shared" si="0"/>
        <v>140.08699999999999</v>
      </c>
      <c r="K141" s="140"/>
      <c r="L141" s="25"/>
      <c r="M141" s="141" t="s">
        <v>1</v>
      </c>
      <c r="N141" s="142" t="s">
        <v>42</v>
      </c>
      <c r="O141" s="143">
        <v>5.6000000000000001E-2</v>
      </c>
      <c r="P141" s="143">
        <f t="shared" si="1"/>
        <v>2.357936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140.08699999999999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140.08699999999999</v>
      </c>
      <c r="BL141" s="13" t="s">
        <v>197</v>
      </c>
      <c r="BM141" s="145" t="s">
        <v>207</v>
      </c>
    </row>
    <row r="142" spans="2:65" s="1" customFormat="1" ht="14.45" customHeight="1">
      <c r="B142" s="25"/>
      <c r="C142" s="135" t="s">
        <v>208</v>
      </c>
      <c r="D142" s="135" t="s">
        <v>193</v>
      </c>
      <c r="E142" s="136" t="s">
        <v>209</v>
      </c>
      <c r="F142" s="137" t="s">
        <v>210</v>
      </c>
      <c r="G142" s="138" t="s">
        <v>196</v>
      </c>
      <c r="H142" s="139">
        <v>42.106000000000002</v>
      </c>
      <c r="I142" s="139">
        <v>9.3279999999999994</v>
      </c>
      <c r="J142" s="139">
        <f t="shared" si="0"/>
        <v>392.76499999999999</v>
      </c>
      <c r="K142" s="140"/>
      <c r="L142" s="25"/>
      <c r="M142" s="141" t="s">
        <v>1</v>
      </c>
      <c r="N142" s="142" t="s">
        <v>42</v>
      </c>
      <c r="O142" s="143">
        <v>0.83199999999999996</v>
      </c>
      <c r="P142" s="143">
        <f t="shared" si="1"/>
        <v>35.032192000000002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392.76499999999999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392.76499999999999</v>
      </c>
      <c r="BL142" s="13" t="s">
        <v>197</v>
      </c>
      <c r="BM142" s="145" t="s">
        <v>211</v>
      </c>
    </row>
    <row r="143" spans="2:65" s="1" customFormat="1" ht="22.15" customHeight="1">
      <c r="B143" s="25"/>
      <c r="C143" s="135" t="s">
        <v>212</v>
      </c>
      <c r="D143" s="135" t="s">
        <v>193</v>
      </c>
      <c r="E143" s="136" t="s">
        <v>213</v>
      </c>
      <c r="F143" s="137" t="s">
        <v>214</v>
      </c>
      <c r="G143" s="138" t="s">
        <v>196</v>
      </c>
      <c r="H143" s="139">
        <v>42.106000000000002</v>
      </c>
      <c r="I143" s="139">
        <v>7.5679999999999996</v>
      </c>
      <c r="J143" s="139">
        <f t="shared" si="0"/>
        <v>318.65800000000002</v>
      </c>
      <c r="K143" s="140"/>
      <c r="L143" s="25"/>
      <c r="M143" s="141" t="s">
        <v>1</v>
      </c>
      <c r="N143" s="142" t="s">
        <v>42</v>
      </c>
      <c r="O143" s="143">
        <v>0.61699999999999999</v>
      </c>
      <c r="P143" s="143">
        <f t="shared" si="1"/>
        <v>25.979402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318.65800000000002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318.65800000000002</v>
      </c>
      <c r="BL143" s="13" t="s">
        <v>197</v>
      </c>
      <c r="BM143" s="145" t="s">
        <v>215</v>
      </c>
    </row>
    <row r="144" spans="2:65" s="1" customFormat="1" ht="14.45" customHeight="1">
      <c r="B144" s="25"/>
      <c r="C144" s="135" t="s">
        <v>216</v>
      </c>
      <c r="D144" s="135" t="s">
        <v>193</v>
      </c>
      <c r="E144" s="136" t="s">
        <v>217</v>
      </c>
      <c r="F144" s="137" t="s">
        <v>218</v>
      </c>
      <c r="G144" s="138" t="s">
        <v>196</v>
      </c>
      <c r="H144" s="139">
        <v>42.106000000000002</v>
      </c>
      <c r="I144" s="139">
        <v>0.748</v>
      </c>
      <c r="J144" s="139">
        <f t="shared" si="0"/>
        <v>31.495000000000001</v>
      </c>
      <c r="K144" s="140"/>
      <c r="L144" s="25"/>
      <c r="M144" s="141" t="s">
        <v>1</v>
      </c>
      <c r="N144" s="142" t="s">
        <v>42</v>
      </c>
      <c r="O144" s="143">
        <v>8.9999999999999993E-3</v>
      </c>
      <c r="P144" s="143">
        <f t="shared" si="1"/>
        <v>0.37895400000000001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31.495000000000001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31.495000000000001</v>
      </c>
      <c r="BL144" s="13" t="s">
        <v>197</v>
      </c>
      <c r="BM144" s="145" t="s">
        <v>219</v>
      </c>
    </row>
    <row r="145" spans="2:65" s="1" customFormat="1" ht="22.15" customHeight="1">
      <c r="B145" s="25"/>
      <c r="C145" s="135" t="s">
        <v>220</v>
      </c>
      <c r="D145" s="135" t="s">
        <v>193</v>
      </c>
      <c r="E145" s="136" t="s">
        <v>221</v>
      </c>
      <c r="F145" s="137" t="s">
        <v>222</v>
      </c>
      <c r="G145" s="138" t="s">
        <v>196</v>
      </c>
      <c r="H145" s="139">
        <v>130.285</v>
      </c>
      <c r="I145" s="139">
        <v>3.6259999999999999</v>
      </c>
      <c r="J145" s="139">
        <f t="shared" si="0"/>
        <v>472.41300000000001</v>
      </c>
      <c r="K145" s="140"/>
      <c r="L145" s="25"/>
      <c r="M145" s="141" t="s">
        <v>1</v>
      </c>
      <c r="N145" s="142" t="s">
        <v>42</v>
      </c>
      <c r="O145" s="143">
        <v>0.24199999999999999</v>
      </c>
      <c r="P145" s="143">
        <f t="shared" si="1"/>
        <v>31.528969999999997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4"/>
        <v>0</v>
      </c>
      <c r="BF145" s="146">
        <f t="shared" si="5"/>
        <v>472.41300000000001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89</v>
      </c>
      <c r="BK145" s="147">
        <f t="shared" si="9"/>
        <v>472.41300000000001</v>
      </c>
      <c r="BL145" s="13" t="s">
        <v>197</v>
      </c>
      <c r="BM145" s="145" t="s">
        <v>223</v>
      </c>
    </row>
    <row r="146" spans="2:65" s="1" customFormat="1" ht="14.45" customHeight="1">
      <c r="B146" s="25"/>
      <c r="C146" s="148" t="s">
        <v>224</v>
      </c>
      <c r="D146" s="148" t="s">
        <v>225</v>
      </c>
      <c r="E146" s="149" t="s">
        <v>226</v>
      </c>
      <c r="F146" s="150" t="s">
        <v>227</v>
      </c>
      <c r="G146" s="151" t="s">
        <v>228</v>
      </c>
      <c r="H146" s="152">
        <v>158.72200000000001</v>
      </c>
      <c r="I146" s="152">
        <v>16.815000000000001</v>
      </c>
      <c r="J146" s="152">
        <f t="shared" si="0"/>
        <v>2668.91</v>
      </c>
      <c r="K146" s="153"/>
      <c r="L146" s="154"/>
      <c r="M146" s="155" t="s">
        <v>1</v>
      </c>
      <c r="N146" s="156" t="s">
        <v>42</v>
      </c>
      <c r="O146" s="143">
        <v>0</v>
      </c>
      <c r="P146" s="143">
        <f t="shared" si="1"/>
        <v>0</v>
      </c>
      <c r="Q146" s="143">
        <v>1</v>
      </c>
      <c r="R146" s="143">
        <f t="shared" si="2"/>
        <v>158.72200000000001</v>
      </c>
      <c r="S146" s="143">
        <v>0</v>
      </c>
      <c r="T146" s="144">
        <f t="shared" si="3"/>
        <v>0</v>
      </c>
      <c r="AR146" s="145" t="s">
        <v>220</v>
      </c>
      <c r="AT146" s="145" t="s">
        <v>225</v>
      </c>
      <c r="AU146" s="145" t="s">
        <v>89</v>
      </c>
      <c r="AY146" s="13" t="s">
        <v>191</v>
      </c>
      <c r="BE146" s="146">
        <f t="shared" si="4"/>
        <v>0</v>
      </c>
      <c r="BF146" s="146">
        <f t="shared" si="5"/>
        <v>2668.91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89</v>
      </c>
      <c r="BK146" s="147">
        <f t="shared" si="9"/>
        <v>2668.91</v>
      </c>
      <c r="BL146" s="13" t="s">
        <v>197</v>
      </c>
      <c r="BM146" s="145" t="s">
        <v>229</v>
      </c>
    </row>
    <row r="147" spans="2:65" s="1" customFormat="1" ht="22.15" customHeight="1">
      <c r="B147" s="25"/>
      <c r="C147" s="135" t="s">
        <v>230</v>
      </c>
      <c r="D147" s="135" t="s">
        <v>193</v>
      </c>
      <c r="E147" s="136" t="s">
        <v>231</v>
      </c>
      <c r="F147" s="137" t="s">
        <v>232</v>
      </c>
      <c r="G147" s="138" t="s">
        <v>233</v>
      </c>
      <c r="H147" s="139">
        <v>276.59899999999999</v>
      </c>
      <c r="I147" s="139">
        <v>1.9259999999999999</v>
      </c>
      <c r="J147" s="139">
        <f t="shared" si="0"/>
        <v>532.73</v>
      </c>
      <c r="K147" s="140"/>
      <c r="L147" s="25"/>
      <c r="M147" s="141" t="s">
        <v>1</v>
      </c>
      <c r="N147" s="142" t="s">
        <v>42</v>
      </c>
      <c r="O147" s="143">
        <v>0.16800000000000001</v>
      </c>
      <c r="P147" s="143">
        <f t="shared" si="1"/>
        <v>46.468631999999999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4"/>
        <v>0</v>
      </c>
      <c r="BF147" s="146">
        <f t="shared" si="5"/>
        <v>532.73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89</v>
      </c>
      <c r="BK147" s="147">
        <f t="shared" si="9"/>
        <v>532.73</v>
      </c>
      <c r="BL147" s="13" t="s">
        <v>197</v>
      </c>
      <c r="BM147" s="145" t="s">
        <v>234</v>
      </c>
    </row>
    <row r="148" spans="2:65" s="1" customFormat="1" ht="14.45" customHeight="1">
      <c r="B148" s="25"/>
      <c r="C148" s="135" t="s">
        <v>235</v>
      </c>
      <c r="D148" s="135" t="s">
        <v>193</v>
      </c>
      <c r="E148" s="136" t="s">
        <v>236</v>
      </c>
      <c r="F148" s="137" t="s">
        <v>237</v>
      </c>
      <c r="G148" s="138" t="s">
        <v>233</v>
      </c>
      <c r="H148" s="139">
        <v>162.70500000000001</v>
      </c>
      <c r="I148" s="139">
        <v>1.4890000000000001</v>
      </c>
      <c r="J148" s="139">
        <f t="shared" si="0"/>
        <v>242.268</v>
      </c>
      <c r="K148" s="140"/>
      <c r="L148" s="25"/>
      <c r="M148" s="141" t="s">
        <v>1</v>
      </c>
      <c r="N148" s="142" t="s">
        <v>42</v>
      </c>
      <c r="O148" s="143">
        <v>0.1</v>
      </c>
      <c r="P148" s="143">
        <f t="shared" si="1"/>
        <v>16.270500000000002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4"/>
        <v>0</v>
      </c>
      <c r="BF148" s="146">
        <f t="shared" si="5"/>
        <v>242.268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89</v>
      </c>
      <c r="BK148" s="147">
        <f t="shared" si="9"/>
        <v>242.268</v>
      </c>
      <c r="BL148" s="13" t="s">
        <v>197</v>
      </c>
      <c r="BM148" s="145" t="s">
        <v>238</v>
      </c>
    </row>
    <row r="149" spans="2:65" s="11" customFormat="1" ht="22.9" customHeight="1">
      <c r="B149" s="124"/>
      <c r="D149" s="125" t="s">
        <v>75</v>
      </c>
      <c r="E149" s="133" t="s">
        <v>89</v>
      </c>
      <c r="F149" s="133" t="s">
        <v>239</v>
      </c>
      <c r="J149" s="134">
        <f>BK149</f>
        <v>42618.068000000007</v>
      </c>
      <c r="L149" s="124"/>
      <c r="M149" s="128"/>
      <c r="P149" s="129">
        <f>SUM(P150:P164)</f>
        <v>491.73442779999999</v>
      </c>
      <c r="R149" s="129">
        <f>SUM(R150:R164)</f>
        <v>736.10143500999993</v>
      </c>
      <c r="T149" s="130">
        <f>SUM(T150:T164)</f>
        <v>0</v>
      </c>
      <c r="AR149" s="125" t="s">
        <v>83</v>
      </c>
      <c r="AT149" s="131" t="s">
        <v>75</v>
      </c>
      <c r="AU149" s="131" t="s">
        <v>83</v>
      </c>
      <c r="AY149" s="125" t="s">
        <v>191</v>
      </c>
      <c r="BK149" s="132">
        <f>SUM(BK150:BK164)</f>
        <v>42618.068000000007</v>
      </c>
    </row>
    <row r="150" spans="2:65" s="1" customFormat="1" ht="14.45" customHeight="1">
      <c r="B150" s="25"/>
      <c r="C150" s="135" t="s">
        <v>240</v>
      </c>
      <c r="D150" s="135" t="s">
        <v>193</v>
      </c>
      <c r="E150" s="136" t="s">
        <v>241</v>
      </c>
      <c r="F150" s="137" t="s">
        <v>242</v>
      </c>
      <c r="G150" s="138" t="s">
        <v>196</v>
      </c>
      <c r="H150" s="139">
        <v>5.1040000000000001</v>
      </c>
      <c r="I150" s="139">
        <v>38.667999999999999</v>
      </c>
      <c r="J150" s="139">
        <f t="shared" ref="J150:J164" si="10">ROUND(I150*H150,3)</f>
        <v>197.36099999999999</v>
      </c>
      <c r="K150" s="140"/>
      <c r="L150" s="25"/>
      <c r="M150" s="141" t="s">
        <v>1</v>
      </c>
      <c r="N150" s="142" t="s">
        <v>42</v>
      </c>
      <c r="O150" s="143">
        <v>0.90800000000000003</v>
      </c>
      <c r="P150" s="143">
        <f t="shared" ref="P150:P164" si="11">O150*H150</f>
        <v>4.6344320000000003</v>
      </c>
      <c r="Q150" s="143">
        <v>2.0663999999999998</v>
      </c>
      <c r="R150" s="143">
        <f t="shared" ref="R150:R164" si="12">Q150*H150</f>
        <v>10.546905599999999</v>
      </c>
      <c r="S150" s="143">
        <v>0</v>
      </c>
      <c r="T150" s="144">
        <f t="shared" ref="T150:T164" si="13">S150*H150</f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ref="BE150:BE164" si="14">IF(N150="základná",J150,0)</f>
        <v>0</v>
      </c>
      <c r="BF150" s="146">
        <f t="shared" ref="BF150:BF164" si="15">IF(N150="znížená",J150,0)</f>
        <v>197.36099999999999</v>
      </c>
      <c r="BG150" s="146">
        <f t="shared" ref="BG150:BG164" si="16">IF(N150="zákl. prenesená",J150,0)</f>
        <v>0</v>
      </c>
      <c r="BH150" s="146">
        <f t="shared" ref="BH150:BH164" si="17">IF(N150="zníž. prenesená",J150,0)</f>
        <v>0</v>
      </c>
      <c r="BI150" s="146">
        <f t="shared" ref="BI150:BI164" si="18">IF(N150="nulová",J150,0)</f>
        <v>0</v>
      </c>
      <c r="BJ150" s="13" t="s">
        <v>89</v>
      </c>
      <c r="BK150" s="147">
        <f t="shared" ref="BK150:BK164" si="19">ROUND(I150*H150,3)</f>
        <v>197.36099999999999</v>
      </c>
      <c r="BL150" s="13" t="s">
        <v>197</v>
      </c>
      <c r="BM150" s="145" t="s">
        <v>243</v>
      </c>
    </row>
    <row r="151" spans="2:65" s="1" customFormat="1" ht="22.15" customHeight="1">
      <c r="B151" s="25"/>
      <c r="C151" s="135" t="s">
        <v>244</v>
      </c>
      <c r="D151" s="135" t="s">
        <v>193</v>
      </c>
      <c r="E151" s="136" t="s">
        <v>245</v>
      </c>
      <c r="F151" s="137" t="s">
        <v>246</v>
      </c>
      <c r="G151" s="138" t="s">
        <v>196</v>
      </c>
      <c r="H151" s="139">
        <v>144.15199999999999</v>
      </c>
      <c r="I151" s="139">
        <v>48.865000000000002</v>
      </c>
      <c r="J151" s="139">
        <f t="shared" si="10"/>
        <v>7043.9870000000001</v>
      </c>
      <c r="K151" s="140"/>
      <c r="L151" s="25"/>
      <c r="M151" s="141" t="s">
        <v>1</v>
      </c>
      <c r="N151" s="142" t="s">
        <v>42</v>
      </c>
      <c r="O151" s="143">
        <v>1.097</v>
      </c>
      <c r="P151" s="143">
        <f t="shared" si="11"/>
        <v>158.13474399999998</v>
      </c>
      <c r="Q151" s="143">
        <v>2.0699999999999998</v>
      </c>
      <c r="R151" s="143">
        <f t="shared" si="12"/>
        <v>298.39463999999992</v>
      </c>
      <c r="S151" s="143">
        <v>0</v>
      </c>
      <c r="T151" s="144">
        <f t="shared" si="13"/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7043.9870000000001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7043.9870000000001</v>
      </c>
      <c r="BL151" s="13" t="s">
        <v>197</v>
      </c>
      <c r="BM151" s="145" t="s">
        <v>247</v>
      </c>
    </row>
    <row r="152" spans="2:65" s="1" customFormat="1" ht="14.45" customHeight="1">
      <c r="B152" s="25"/>
      <c r="C152" s="135" t="s">
        <v>248</v>
      </c>
      <c r="D152" s="135" t="s">
        <v>193</v>
      </c>
      <c r="E152" s="136" t="s">
        <v>249</v>
      </c>
      <c r="F152" s="137" t="s">
        <v>250</v>
      </c>
      <c r="G152" s="138" t="s">
        <v>196</v>
      </c>
      <c r="H152" s="139">
        <v>62.286000000000001</v>
      </c>
      <c r="I152" s="139">
        <v>86.974000000000004</v>
      </c>
      <c r="J152" s="139">
        <f t="shared" si="10"/>
        <v>5417.2629999999999</v>
      </c>
      <c r="K152" s="140"/>
      <c r="L152" s="25"/>
      <c r="M152" s="141" t="s">
        <v>1</v>
      </c>
      <c r="N152" s="142" t="s">
        <v>42</v>
      </c>
      <c r="O152" s="143">
        <v>0.61799999999999999</v>
      </c>
      <c r="P152" s="143">
        <f t="shared" si="11"/>
        <v>38.492747999999999</v>
      </c>
      <c r="Q152" s="143">
        <v>2.2910300000000001</v>
      </c>
      <c r="R152" s="143">
        <f t="shared" si="12"/>
        <v>142.69909458000001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5417.2629999999999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5417.2629999999999</v>
      </c>
      <c r="BL152" s="13" t="s">
        <v>197</v>
      </c>
      <c r="BM152" s="145" t="s">
        <v>251</v>
      </c>
    </row>
    <row r="153" spans="2:65" s="1" customFormat="1" ht="22.15" customHeight="1">
      <c r="B153" s="25"/>
      <c r="C153" s="135" t="s">
        <v>252</v>
      </c>
      <c r="D153" s="135" t="s">
        <v>193</v>
      </c>
      <c r="E153" s="136" t="s">
        <v>253</v>
      </c>
      <c r="F153" s="137" t="s">
        <v>254</v>
      </c>
      <c r="G153" s="138" t="s">
        <v>196</v>
      </c>
      <c r="H153" s="139">
        <v>95.179000000000002</v>
      </c>
      <c r="I153" s="139">
        <v>117.636</v>
      </c>
      <c r="J153" s="139">
        <f t="shared" si="10"/>
        <v>11196.477000000001</v>
      </c>
      <c r="K153" s="140"/>
      <c r="L153" s="25"/>
      <c r="M153" s="141" t="s">
        <v>1</v>
      </c>
      <c r="N153" s="142" t="s">
        <v>42</v>
      </c>
      <c r="O153" s="143">
        <v>0.61899999999999999</v>
      </c>
      <c r="P153" s="143">
        <f t="shared" si="11"/>
        <v>58.915801000000002</v>
      </c>
      <c r="Q153" s="143">
        <v>2.3453400000000002</v>
      </c>
      <c r="R153" s="143">
        <f t="shared" si="12"/>
        <v>223.22711586000003</v>
      </c>
      <c r="S153" s="143">
        <v>0</v>
      </c>
      <c r="T153" s="144">
        <f t="shared" si="13"/>
        <v>0</v>
      </c>
      <c r="AR153" s="145" t="s">
        <v>197</v>
      </c>
      <c r="AT153" s="145" t="s">
        <v>193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11196.477000000001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11196.477000000001</v>
      </c>
      <c r="BL153" s="13" t="s">
        <v>197</v>
      </c>
      <c r="BM153" s="145" t="s">
        <v>255</v>
      </c>
    </row>
    <row r="154" spans="2:65" s="1" customFormat="1" ht="14.45" customHeight="1">
      <c r="B154" s="25"/>
      <c r="C154" s="135" t="s">
        <v>256</v>
      </c>
      <c r="D154" s="135" t="s">
        <v>193</v>
      </c>
      <c r="E154" s="136" t="s">
        <v>257</v>
      </c>
      <c r="F154" s="137" t="s">
        <v>258</v>
      </c>
      <c r="G154" s="138" t="s">
        <v>228</v>
      </c>
      <c r="H154" s="139">
        <v>4.0019999999999998</v>
      </c>
      <c r="I154" s="139">
        <v>2169.9369999999999</v>
      </c>
      <c r="J154" s="139">
        <f t="shared" si="10"/>
        <v>8684.0879999999997</v>
      </c>
      <c r="K154" s="140"/>
      <c r="L154" s="25"/>
      <c r="M154" s="141" t="s">
        <v>1</v>
      </c>
      <c r="N154" s="142" t="s">
        <v>42</v>
      </c>
      <c r="O154" s="143">
        <v>15.11</v>
      </c>
      <c r="P154" s="143">
        <f t="shared" si="11"/>
        <v>60.470219999999998</v>
      </c>
      <c r="Q154" s="143">
        <v>1.20296</v>
      </c>
      <c r="R154" s="143">
        <f t="shared" si="12"/>
        <v>4.8142459200000003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8684.0879999999997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8684.0879999999997</v>
      </c>
      <c r="BL154" s="13" t="s">
        <v>197</v>
      </c>
      <c r="BM154" s="145" t="s">
        <v>259</v>
      </c>
    </row>
    <row r="155" spans="2:65" s="1" customFormat="1" ht="22.15" customHeight="1">
      <c r="B155" s="25"/>
      <c r="C155" s="135" t="s">
        <v>260</v>
      </c>
      <c r="D155" s="135" t="s">
        <v>193</v>
      </c>
      <c r="E155" s="136" t="s">
        <v>261</v>
      </c>
      <c r="F155" s="137" t="s">
        <v>262</v>
      </c>
      <c r="G155" s="138" t="s">
        <v>196</v>
      </c>
      <c r="H155" s="139">
        <v>1.9</v>
      </c>
      <c r="I155" s="139">
        <v>194.82599999999999</v>
      </c>
      <c r="J155" s="139">
        <f t="shared" si="10"/>
        <v>370.16899999999998</v>
      </c>
      <c r="K155" s="140"/>
      <c r="L155" s="25"/>
      <c r="M155" s="141" t="s">
        <v>1</v>
      </c>
      <c r="N155" s="142" t="s">
        <v>42</v>
      </c>
      <c r="O155" s="143">
        <v>3.34</v>
      </c>
      <c r="P155" s="143">
        <f t="shared" si="11"/>
        <v>6.3459999999999992</v>
      </c>
      <c r="Q155" s="143">
        <v>2.2261899999999999</v>
      </c>
      <c r="R155" s="143">
        <f t="shared" si="12"/>
        <v>4.2297609999999999</v>
      </c>
      <c r="S155" s="143">
        <v>0</v>
      </c>
      <c r="T155" s="144">
        <f t="shared" si="13"/>
        <v>0</v>
      </c>
      <c r="AR155" s="145" t="s">
        <v>197</v>
      </c>
      <c r="AT155" s="145" t="s">
        <v>193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370.16899999999998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370.16899999999998</v>
      </c>
      <c r="BL155" s="13" t="s">
        <v>197</v>
      </c>
      <c r="BM155" s="145" t="s">
        <v>263</v>
      </c>
    </row>
    <row r="156" spans="2:65" s="1" customFormat="1" ht="22.15" customHeight="1">
      <c r="B156" s="25"/>
      <c r="C156" s="135" t="s">
        <v>264</v>
      </c>
      <c r="D156" s="135" t="s">
        <v>193</v>
      </c>
      <c r="E156" s="136" t="s">
        <v>265</v>
      </c>
      <c r="F156" s="137" t="s">
        <v>266</v>
      </c>
      <c r="G156" s="138" t="s">
        <v>196</v>
      </c>
      <c r="H156" s="139">
        <v>1.52</v>
      </c>
      <c r="I156" s="139">
        <v>102.11199999999999</v>
      </c>
      <c r="J156" s="139">
        <f t="shared" si="10"/>
        <v>155.21</v>
      </c>
      <c r="K156" s="140"/>
      <c r="L156" s="25"/>
      <c r="M156" s="141" t="s">
        <v>1</v>
      </c>
      <c r="N156" s="142" t="s">
        <v>42</v>
      </c>
      <c r="O156" s="143">
        <v>0.58269000000000004</v>
      </c>
      <c r="P156" s="143">
        <f t="shared" si="11"/>
        <v>0.88568880000000005</v>
      </c>
      <c r="Q156" s="143">
        <v>2.2151299999999998</v>
      </c>
      <c r="R156" s="143">
        <f t="shared" si="12"/>
        <v>3.3669975999999999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155.21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155.21</v>
      </c>
      <c r="BL156" s="13" t="s">
        <v>197</v>
      </c>
      <c r="BM156" s="145" t="s">
        <v>267</v>
      </c>
    </row>
    <row r="157" spans="2:65" s="1" customFormat="1" ht="14.45" customHeight="1">
      <c r="B157" s="25"/>
      <c r="C157" s="135" t="s">
        <v>268</v>
      </c>
      <c r="D157" s="135" t="s">
        <v>193</v>
      </c>
      <c r="E157" s="136" t="s">
        <v>269</v>
      </c>
      <c r="F157" s="137" t="s">
        <v>270</v>
      </c>
      <c r="G157" s="138" t="s">
        <v>228</v>
      </c>
      <c r="H157" s="139">
        <v>0.122</v>
      </c>
      <c r="I157" s="139">
        <v>2057.7869999999998</v>
      </c>
      <c r="J157" s="139">
        <f t="shared" si="10"/>
        <v>251.05</v>
      </c>
      <c r="K157" s="140"/>
      <c r="L157" s="25"/>
      <c r="M157" s="141" t="s">
        <v>1</v>
      </c>
      <c r="N157" s="142" t="s">
        <v>42</v>
      </c>
      <c r="O157" s="143">
        <v>34.322000000000003</v>
      </c>
      <c r="P157" s="143">
        <f t="shared" si="11"/>
        <v>4.187284</v>
      </c>
      <c r="Q157" s="143">
        <v>1.01895</v>
      </c>
      <c r="R157" s="143">
        <f t="shared" si="12"/>
        <v>0.1243119</v>
      </c>
      <c r="S157" s="143">
        <v>0</v>
      </c>
      <c r="T157" s="144">
        <f t="shared" si="13"/>
        <v>0</v>
      </c>
      <c r="AR157" s="145" t="s">
        <v>197</v>
      </c>
      <c r="AT157" s="145" t="s">
        <v>193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251.05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251.05</v>
      </c>
      <c r="BL157" s="13" t="s">
        <v>197</v>
      </c>
      <c r="BM157" s="145" t="s">
        <v>271</v>
      </c>
    </row>
    <row r="158" spans="2:65" s="1" customFormat="1" ht="14.45" customHeight="1">
      <c r="B158" s="25"/>
      <c r="C158" s="135" t="s">
        <v>7</v>
      </c>
      <c r="D158" s="135" t="s">
        <v>193</v>
      </c>
      <c r="E158" s="136" t="s">
        <v>272</v>
      </c>
      <c r="F158" s="137" t="s">
        <v>273</v>
      </c>
      <c r="G158" s="138" t="s">
        <v>196</v>
      </c>
      <c r="H158" s="139">
        <v>3.2</v>
      </c>
      <c r="I158" s="139">
        <v>94.635000000000005</v>
      </c>
      <c r="J158" s="139">
        <f t="shared" si="10"/>
        <v>302.83199999999999</v>
      </c>
      <c r="K158" s="140"/>
      <c r="L158" s="25"/>
      <c r="M158" s="141" t="s">
        <v>1</v>
      </c>
      <c r="N158" s="142" t="s">
        <v>42</v>
      </c>
      <c r="O158" s="143">
        <v>0.58055999999999996</v>
      </c>
      <c r="P158" s="143">
        <f t="shared" si="11"/>
        <v>1.8577919999999999</v>
      </c>
      <c r="Q158" s="143">
        <v>2.19407</v>
      </c>
      <c r="R158" s="143">
        <f t="shared" si="12"/>
        <v>7.0210240000000006</v>
      </c>
      <c r="S158" s="143">
        <v>0</v>
      </c>
      <c r="T158" s="144">
        <f t="shared" si="13"/>
        <v>0</v>
      </c>
      <c r="AR158" s="145" t="s">
        <v>197</v>
      </c>
      <c r="AT158" s="145" t="s">
        <v>193</v>
      </c>
      <c r="AU158" s="145" t="s">
        <v>89</v>
      </c>
      <c r="AY158" s="13" t="s">
        <v>191</v>
      </c>
      <c r="BE158" s="146">
        <f t="shared" si="14"/>
        <v>0</v>
      </c>
      <c r="BF158" s="146">
        <f t="shared" si="15"/>
        <v>302.83199999999999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89</v>
      </c>
      <c r="BK158" s="147">
        <f t="shared" si="19"/>
        <v>302.83199999999999</v>
      </c>
      <c r="BL158" s="13" t="s">
        <v>197</v>
      </c>
      <c r="BM158" s="145" t="s">
        <v>274</v>
      </c>
    </row>
    <row r="159" spans="2:65" s="1" customFormat="1" ht="22.15" customHeight="1">
      <c r="B159" s="25"/>
      <c r="C159" s="135" t="s">
        <v>275</v>
      </c>
      <c r="D159" s="135" t="s">
        <v>193</v>
      </c>
      <c r="E159" s="136" t="s">
        <v>276</v>
      </c>
      <c r="F159" s="137" t="s">
        <v>277</v>
      </c>
      <c r="G159" s="138" t="s">
        <v>196</v>
      </c>
      <c r="H159" s="139">
        <v>17.693000000000001</v>
      </c>
      <c r="I159" s="139">
        <v>102.26900000000001</v>
      </c>
      <c r="J159" s="139">
        <f t="shared" si="10"/>
        <v>1809.4449999999999</v>
      </c>
      <c r="K159" s="140"/>
      <c r="L159" s="25"/>
      <c r="M159" s="141" t="s">
        <v>1</v>
      </c>
      <c r="N159" s="142" t="s">
        <v>42</v>
      </c>
      <c r="O159" s="143">
        <v>0.60399999999999998</v>
      </c>
      <c r="P159" s="143">
        <f t="shared" si="11"/>
        <v>10.686572</v>
      </c>
      <c r="Q159" s="143">
        <v>2.2151299999999998</v>
      </c>
      <c r="R159" s="143">
        <f t="shared" si="12"/>
        <v>39.192295090000002</v>
      </c>
      <c r="S159" s="143">
        <v>0</v>
      </c>
      <c r="T159" s="144">
        <f t="shared" si="13"/>
        <v>0</v>
      </c>
      <c r="AR159" s="145" t="s">
        <v>197</v>
      </c>
      <c r="AT159" s="145" t="s">
        <v>193</v>
      </c>
      <c r="AU159" s="145" t="s">
        <v>89</v>
      </c>
      <c r="AY159" s="13" t="s">
        <v>191</v>
      </c>
      <c r="BE159" s="146">
        <f t="shared" si="14"/>
        <v>0</v>
      </c>
      <c r="BF159" s="146">
        <f t="shared" si="15"/>
        <v>1809.4449999999999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3" t="s">
        <v>89</v>
      </c>
      <c r="BK159" s="147">
        <f t="shared" si="19"/>
        <v>1809.4449999999999</v>
      </c>
      <c r="BL159" s="13" t="s">
        <v>197</v>
      </c>
      <c r="BM159" s="145" t="s">
        <v>278</v>
      </c>
    </row>
    <row r="160" spans="2:65" s="1" customFormat="1" ht="14.45" customHeight="1">
      <c r="B160" s="25"/>
      <c r="C160" s="135" t="s">
        <v>279</v>
      </c>
      <c r="D160" s="135" t="s">
        <v>193</v>
      </c>
      <c r="E160" s="136" t="s">
        <v>280</v>
      </c>
      <c r="F160" s="137" t="s">
        <v>281</v>
      </c>
      <c r="G160" s="138" t="s">
        <v>233</v>
      </c>
      <c r="H160" s="139">
        <v>95.231999999999999</v>
      </c>
      <c r="I160" s="139">
        <v>16.126000000000001</v>
      </c>
      <c r="J160" s="139">
        <f t="shared" si="10"/>
        <v>1535.711</v>
      </c>
      <c r="K160" s="140"/>
      <c r="L160" s="25"/>
      <c r="M160" s="141" t="s">
        <v>1</v>
      </c>
      <c r="N160" s="142" t="s">
        <v>42</v>
      </c>
      <c r="O160" s="143">
        <v>0.35799999999999998</v>
      </c>
      <c r="P160" s="143">
        <f t="shared" si="11"/>
        <v>34.093055999999997</v>
      </c>
      <c r="Q160" s="143">
        <v>6.7000000000000002E-4</v>
      </c>
      <c r="R160" s="143">
        <f t="shared" si="12"/>
        <v>6.3805440000000005E-2</v>
      </c>
      <c r="S160" s="143">
        <v>0</v>
      </c>
      <c r="T160" s="144">
        <f t="shared" si="13"/>
        <v>0</v>
      </c>
      <c r="AR160" s="145" t="s">
        <v>197</v>
      </c>
      <c r="AT160" s="145" t="s">
        <v>193</v>
      </c>
      <c r="AU160" s="145" t="s">
        <v>89</v>
      </c>
      <c r="AY160" s="13" t="s">
        <v>191</v>
      </c>
      <c r="BE160" s="146">
        <f t="shared" si="14"/>
        <v>0</v>
      </c>
      <c r="BF160" s="146">
        <f t="shared" si="15"/>
        <v>1535.711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89</v>
      </c>
      <c r="BK160" s="147">
        <f t="shared" si="19"/>
        <v>1535.711</v>
      </c>
      <c r="BL160" s="13" t="s">
        <v>197</v>
      </c>
      <c r="BM160" s="145" t="s">
        <v>282</v>
      </c>
    </row>
    <row r="161" spans="2:65" s="1" customFormat="1" ht="19.899999999999999" customHeight="1">
      <c r="B161" s="25"/>
      <c r="C161" s="135" t="s">
        <v>283</v>
      </c>
      <c r="D161" s="135" t="s">
        <v>193</v>
      </c>
      <c r="E161" s="136" t="s">
        <v>284</v>
      </c>
      <c r="F161" s="137" t="s">
        <v>285</v>
      </c>
      <c r="G161" s="138" t="s">
        <v>233</v>
      </c>
      <c r="H161" s="139">
        <v>95.231999999999999</v>
      </c>
      <c r="I161" s="139">
        <v>2.9390000000000001</v>
      </c>
      <c r="J161" s="139">
        <f t="shared" si="10"/>
        <v>279.887</v>
      </c>
      <c r="K161" s="140"/>
      <c r="L161" s="25"/>
      <c r="M161" s="141" t="s">
        <v>1</v>
      </c>
      <c r="N161" s="142" t="s">
        <v>42</v>
      </c>
      <c r="O161" s="143">
        <v>0.19900000000000001</v>
      </c>
      <c r="P161" s="143">
        <f t="shared" si="11"/>
        <v>18.951167999999999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197</v>
      </c>
      <c r="AT161" s="145" t="s">
        <v>193</v>
      </c>
      <c r="AU161" s="145" t="s">
        <v>89</v>
      </c>
      <c r="AY161" s="13" t="s">
        <v>191</v>
      </c>
      <c r="BE161" s="146">
        <f t="shared" si="14"/>
        <v>0</v>
      </c>
      <c r="BF161" s="146">
        <f t="shared" si="15"/>
        <v>279.887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89</v>
      </c>
      <c r="BK161" s="147">
        <f t="shared" si="19"/>
        <v>279.887</v>
      </c>
      <c r="BL161" s="13" t="s">
        <v>197</v>
      </c>
      <c r="BM161" s="145" t="s">
        <v>286</v>
      </c>
    </row>
    <row r="162" spans="2:65" s="1" customFormat="1" ht="14.45" customHeight="1">
      <c r="B162" s="25"/>
      <c r="C162" s="135" t="s">
        <v>287</v>
      </c>
      <c r="D162" s="135" t="s">
        <v>193</v>
      </c>
      <c r="E162" s="136" t="s">
        <v>288</v>
      </c>
      <c r="F162" s="137" t="s">
        <v>289</v>
      </c>
      <c r="G162" s="138" t="s">
        <v>228</v>
      </c>
      <c r="H162" s="139">
        <v>2.2850000000000001</v>
      </c>
      <c r="I162" s="139">
        <v>2091.681</v>
      </c>
      <c r="J162" s="139">
        <f t="shared" si="10"/>
        <v>4779.491</v>
      </c>
      <c r="K162" s="140"/>
      <c r="L162" s="25"/>
      <c r="M162" s="141" t="s">
        <v>1</v>
      </c>
      <c r="N162" s="142" t="s">
        <v>42</v>
      </c>
      <c r="O162" s="143">
        <v>35.362000000000002</v>
      </c>
      <c r="P162" s="143">
        <f t="shared" si="11"/>
        <v>80.802170000000004</v>
      </c>
      <c r="Q162" s="143">
        <v>1.01895</v>
      </c>
      <c r="R162" s="143">
        <f t="shared" si="12"/>
        <v>2.3283007500000004</v>
      </c>
      <c r="S162" s="143">
        <v>0</v>
      </c>
      <c r="T162" s="144">
        <f t="shared" si="13"/>
        <v>0</v>
      </c>
      <c r="AR162" s="145" t="s">
        <v>197</v>
      </c>
      <c r="AT162" s="145" t="s">
        <v>193</v>
      </c>
      <c r="AU162" s="145" t="s">
        <v>89</v>
      </c>
      <c r="AY162" s="13" t="s">
        <v>191</v>
      </c>
      <c r="BE162" s="146">
        <f t="shared" si="14"/>
        <v>0</v>
      </c>
      <c r="BF162" s="146">
        <f t="shared" si="15"/>
        <v>4779.491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89</v>
      </c>
      <c r="BK162" s="147">
        <f t="shared" si="19"/>
        <v>4779.491</v>
      </c>
      <c r="BL162" s="13" t="s">
        <v>197</v>
      </c>
      <c r="BM162" s="145" t="s">
        <v>290</v>
      </c>
    </row>
    <row r="163" spans="2:65" s="1" customFormat="1" ht="30" customHeight="1">
      <c r="B163" s="25"/>
      <c r="C163" s="135" t="s">
        <v>291</v>
      </c>
      <c r="D163" s="135" t="s">
        <v>193</v>
      </c>
      <c r="E163" s="136" t="s">
        <v>292</v>
      </c>
      <c r="F163" s="137" t="s">
        <v>293</v>
      </c>
      <c r="G163" s="138" t="s">
        <v>233</v>
      </c>
      <c r="H163" s="139">
        <v>276.59899999999999</v>
      </c>
      <c r="I163" s="139">
        <v>0.80100000000000005</v>
      </c>
      <c r="J163" s="139">
        <f t="shared" si="10"/>
        <v>221.55600000000001</v>
      </c>
      <c r="K163" s="140"/>
      <c r="L163" s="25"/>
      <c r="M163" s="141" t="s">
        <v>1</v>
      </c>
      <c r="N163" s="142" t="s">
        <v>42</v>
      </c>
      <c r="O163" s="143">
        <v>4.8000000000000001E-2</v>
      </c>
      <c r="P163" s="143">
        <f t="shared" si="11"/>
        <v>13.276752</v>
      </c>
      <c r="Q163" s="143">
        <v>3.0000000000000001E-5</v>
      </c>
      <c r="R163" s="143">
        <f t="shared" si="12"/>
        <v>8.29797E-3</v>
      </c>
      <c r="S163" s="143">
        <v>0</v>
      </c>
      <c r="T163" s="144">
        <f t="shared" si="13"/>
        <v>0</v>
      </c>
      <c r="AR163" s="145" t="s">
        <v>197</v>
      </c>
      <c r="AT163" s="145" t="s">
        <v>193</v>
      </c>
      <c r="AU163" s="145" t="s">
        <v>89</v>
      </c>
      <c r="AY163" s="13" t="s">
        <v>191</v>
      </c>
      <c r="BE163" s="146">
        <f t="shared" si="14"/>
        <v>0</v>
      </c>
      <c r="BF163" s="146">
        <f t="shared" si="15"/>
        <v>221.55600000000001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89</v>
      </c>
      <c r="BK163" s="147">
        <f t="shared" si="19"/>
        <v>221.55600000000001</v>
      </c>
      <c r="BL163" s="13" t="s">
        <v>197</v>
      </c>
      <c r="BM163" s="145" t="s">
        <v>294</v>
      </c>
    </row>
    <row r="164" spans="2:65" s="1" customFormat="1" ht="14.45" customHeight="1">
      <c r="B164" s="25"/>
      <c r="C164" s="148" t="s">
        <v>295</v>
      </c>
      <c r="D164" s="148" t="s">
        <v>225</v>
      </c>
      <c r="E164" s="149" t="s">
        <v>296</v>
      </c>
      <c r="F164" s="150" t="s">
        <v>297</v>
      </c>
      <c r="G164" s="151" t="s">
        <v>233</v>
      </c>
      <c r="H164" s="152">
        <v>282.13099999999997</v>
      </c>
      <c r="I164" s="152">
        <v>1.3240000000000001</v>
      </c>
      <c r="J164" s="152">
        <f t="shared" si="10"/>
        <v>373.541</v>
      </c>
      <c r="K164" s="153"/>
      <c r="L164" s="154"/>
      <c r="M164" s="155" t="s">
        <v>1</v>
      </c>
      <c r="N164" s="156" t="s">
        <v>42</v>
      </c>
      <c r="O164" s="143">
        <v>0</v>
      </c>
      <c r="P164" s="143">
        <f t="shared" si="11"/>
        <v>0</v>
      </c>
      <c r="Q164" s="143">
        <v>2.9999999999999997E-4</v>
      </c>
      <c r="R164" s="143">
        <f t="shared" si="12"/>
        <v>8.4639299999999987E-2</v>
      </c>
      <c r="S164" s="143">
        <v>0</v>
      </c>
      <c r="T164" s="144">
        <f t="shared" si="13"/>
        <v>0</v>
      </c>
      <c r="AR164" s="145" t="s">
        <v>220</v>
      </c>
      <c r="AT164" s="145" t="s">
        <v>225</v>
      </c>
      <c r="AU164" s="145" t="s">
        <v>89</v>
      </c>
      <c r="AY164" s="13" t="s">
        <v>191</v>
      </c>
      <c r="BE164" s="146">
        <f t="shared" si="14"/>
        <v>0</v>
      </c>
      <c r="BF164" s="146">
        <f t="shared" si="15"/>
        <v>373.541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89</v>
      </c>
      <c r="BK164" s="147">
        <f t="shared" si="19"/>
        <v>373.541</v>
      </c>
      <c r="BL164" s="13" t="s">
        <v>197</v>
      </c>
      <c r="BM164" s="145" t="s">
        <v>298</v>
      </c>
    </row>
    <row r="165" spans="2:65" s="11" customFormat="1" ht="22.9" customHeight="1">
      <c r="B165" s="124"/>
      <c r="D165" s="125" t="s">
        <v>75</v>
      </c>
      <c r="E165" s="133" t="s">
        <v>125</v>
      </c>
      <c r="F165" s="133" t="s">
        <v>299</v>
      </c>
      <c r="J165" s="134">
        <f>BK165</f>
        <v>25057.461000000003</v>
      </c>
      <c r="L165" s="124"/>
      <c r="M165" s="128"/>
      <c r="P165" s="129">
        <f>SUM(P166:P169)</f>
        <v>553.16869923000002</v>
      </c>
      <c r="R165" s="129">
        <f>SUM(R166:R169)</f>
        <v>98.844410550000006</v>
      </c>
      <c r="T165" s="130">
        <f>SUM(T166:T169)</f>
        <v>0</v>
      </c>
      <c r="AR165" s="125" t="s">
        <v>83</v>
      </c>
      <c r="AT165" s="131" t="s">
        <v>75</v>
      </c>
      <c r="AU165" s="131" t="s">
        <v>83</v>
      </c>
      <c r="AY165" s="125" t="s">
        <v>191</v>
      </c>
      <c r="BK165" s="132">
        <f>SUM(BK166:BK169)</f>
        <v>25057.461000000003</v>
      </c>
    </row>
    <row r="166" spans="2:65" s="1" customFormat="1" ht="22.15" customHeight="1">
      <c r="B166" s="25"/>
      <c r="C166" s="135" t="s">
        <v>300</v>
      </c>
      <c r="D166" s="135" t="s">
        <v>193</v>
      </c>
      <c r="E166" s="136" t="s">
        <v>301</v>
      </c>
      <c r="F166" s="137" t="s">
        <v>302</v>
      </c>
      <c r="G166" s="138" t="s">
        <v>196</v>
      </c>
      <c r="H166" s="139">
        <v>40.146999999999998</v>
      </c>
      <c r="I166" s="139">
        <v>119.322</v>
      </c>
      <c r="J166" s="139">
        <f>ROUND(I166*H166,3)</f>
        <v>4790.42</v>
      </c>
      <c r="K166" s="140"/>
      <c r="L166" s="25"/>
      <c r="M166" s="141" t="s">
        <v>1</v>
      </c>
      <c r="N166" s="142" t="s">
        <v>42</v>
      </c>
      <c r="O166" s="143">
        <v>1.00769</v>
      </c>
      <c r="P166" s="143">
        <f>O166*H166</f>
        <v>40.455730429999996</v>
      </c>
      <c r="Q166" s="143">
        <v>2.3254700000000001</v>
      </c>
      <c r="R166" s="143">
        <f>Q166*H166</f>
        <v>93.360644090000008</v>
      </c>
      <c r="S166" s="143">
        <v>0</v>
      </c>
      <c r="T166" s="144">
        <f>S166*H166</f>
        <v>0</v>
      </c>
      <c r="AR166" s="145" t="s">
        <v>197</v>
      </c>
      <c r="AT166" s="145" t="s">
        <v>193</v>
      </c>
      <c r="AU166" s="145" t="s">
        <v>89</v>
      </c>
      <c r="AY166" s="13" t="s">
        <v>191</v>
      </c>
      <c r="BE166" s="146">
        <f>IF(N166="základná",J166,0)</f>
        <v>0</v>
      </c>
      <c r="BF166" s="146">
        <f>IF(N166="znížená",J166,0)</f>
        <v>4790.42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89</v>
      </c>
      <c r="BK166" s="147">
        <f>ROUND(I166*H166,3)</f>
        <v>4790.42</v>
      </c>
      <c r="BL166" s="13" t="s">
        <v>197</v>
      </c>
      <c r="BM166" s="145" t="s">
        <v>303</v>
      </c>
    </row>
    <row r="167" spans="2:65" s="1" customFormat="1" ht="22.15" customHeight="1">
      <c r="B167" s="25"/>
      <c r="C167" s="135" t="s">
        <v>304</v>
      </c>
      <c r="D167" s="135" t="s">
        <v>193</v>
      </c>
      <c r="E167" s="136" t="s">
        <v>305</v>
      </c>
      <c r="F167" s="137" t="s">
        <v>306</v>
      </c>
      <c r="G167" s="138" t="s">
        <v>233</v>
      </c>
      <c r="H167" s="139">
        <v>474.45400000000001</v>
      </c>
      <c r="I167" s="139">
        <v>19.268000000000001</v>
      </c>
      <c r="J167" s="139">
        <f>ROUND(I167*H167,3)</f>
        <v>9141.7800000000007</v>
      </c>
      <c r="K167" s="140"/>
      <c r="L167" s="25"/>
      <c r="M167" s="141" t="s">
        <v>1</v>
      </c>
      <c r="N167" s="142" t="s">
        <v>42</v>
      </c>
      <c r="O167" s="143">
        <v>0.45676</v>
      </c>
      <c r="P167" s="143">
        <f>O167*H167</f>
        <v>216.71160904000001</v>
      </c>
      <c r="Q167" s="143">
        <v>3.3500000000000001E-3</v>
      </c>
      <c r="R167" s="143">
        <f>Q167*H167</f>
        <v>1.5894209000000001</v>
      </c>
      <c r="S167" s="143">
        <v>0</v>
      </c>
      <c r="T167" s="144">
        <f>S167*H167</f>
        <v>0</v>
      </c>
      <c r="AR167" s="145" t="s">
        <v>197</v>
      </c>
      <c r="AT167" s="145" t="s">
        <v>193</v>
      </c>
      <c r="AU167" s="145" t="s">
        <v>89</v>
      </c>
      <c r="AY167" s="13" t="s">
        <v>191</v>
      </c>
      <c r="BE167" s="146">
        <f>IF(N167="základná",J167,0)</f>
        <v>0</v>
      </c>
      <c r="BF167" s="146">
        <f>IF(N167="znížená",J167,0)</f>
        <v>9141.7800000000007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89</v>
      </c>
      <c r="BK167" s="147">
        <f>ROUND(I167*H167,3)</f>
        <v>9141.7800000000007</v>
      </c>
      <c r="BL167" s="13" t="s">
        <v>197</v>
      </c>
      <c r="BM167" s="145" t="s">
        <v>307</v>
      </c>
    </row>
    <row r="168" spans="2:65" s="1" customFormat="1" ht="22.15" customHeight="1">
      <c r="B168" s="25"/>
      <c r="C168" s="135" t="s">
        <v>308</v>
      </c>
      <c r="D168" s="135" t="s">
        <v>193</v>
      </c>
      <c r="E168" s="136" t="s">
        <v>309</v>
      </c>
      <c r="F168" s="137" t="s">
        <v>310</v>
      </c>
      <c r="G168" s="138" t="s">
        <v>233</v>
      </c>
      <c r="H168" s="139">
        <v>474.45400000000001</v>
      </c>
      <c r="I168" s="139">
        <v>6.1870000000000003</v>
      </c>
      <c r="J168" s="139">
        <f>ROUND(I168*H168,3)</f>
        <v>2935.4470000000001</v>
      </c>
      <c r="K168" s="140"/>
      <c r="L168" s="25"/>
      <c r="M168" s="141" t="s">
        <v>1</v>
      </c>
      <c r="N168" s="142" t="s">
        <v>42</v>
      </c>
      <c r="O168" s="143">
        <v>0.33444000000000002</v>
      </c>
      <c r="P168" s="143">
        <f>O168*H168</f>
        <v>158.67639576000002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197</v>
      </c>
      <c r="AT168" s="145" t="s">
        <v>193</v>
      </c>
      <c r="AU168" s="145" t="s">
        <v>89</v>
      </c>
      <c r="AY168" s="13" t="s">
        <v>191</v>
      </c>
      <c r="BE168" s="146">
        <f>IF(N168="základná",J168,0)</f>
        <v>0</v>
      </c>
      <c r="BF168" s="146">
        <f>IF(N168="znížená",J168,0)</f>
        <v>2935.4470000000001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89</v>
      </c>
      <c r="BK168" s="147">
        <f>ROUND(I168*H168,3)</f>
        <v>2935.4470000000001</v>
      </c>
      <c r="BL168" s="13" t="s">
        <v>197</v>
      </c>
      <c r="BM168" s="145" t="s">
        <v>311</v>
      </c>
    </row>
    <row r="169" spans="2:65" s="1" customFormat="1" ht="14.45" customHeight="1">
      <c r="B169" s="25"/>
      <c r="C169" s="135" t="s">
        <v>312</v>
      </c>
      <c r="D169" s="135" t="s">
        <v>193</v>
      </c>
      <c r="E169" s="136" t="s">
        <v>313</v>
      </c>
      <c r="F169" s="137" t="s">
        <v>314</v>
      </c>
      <c r="G169" s="138" t="s">
        <v>228</v>
      </c>
      <c r="H169" s="139">
        <v>3.8359999999999999</v>
      </c>
      <c r="I169" s="139">
        <v>2134.9879999999998</v>
      </c>
      <c r="J169" s="139">
        <f>ROUND(I169*H169,3)</f>
        <v>8189.8140000000003</v>
      </c>
      <c r="K169" s="140"/>
      <c r="L169" s="25"/>
      <c r="M169" s="141" t="s">
        <v>1</v>
      </c>
      <c r="N169" s="142" t="s">
        <v>42</v>
      </c>
      <c r="O169" s="143">
        <v>35.798999999999999</v>
      </c>
      <c r="P169" s="143">
        <f>O169*H169</f>
        <v>137.32496399999999</v>
      </c>
      <c r="Q169" s="143">
        <v>1.0152099999999999</v>
      </c>
      <c r="R169" s="143">
        <f>Q169*H169</f>
        <v>3.8943455599999997</v>
      </c>
      <c r="S169" s="143">
        <v>0</v>
      </c>
      <c r="T169" s="144">
        <f>S169*H169</f>
        <v>0</v>
      </c>
      <c r="AR169" s="145" t="s">
        <v>197</v>
      </c>
      <c r="AT169" s="145" t="s">
        <v>193</v>
      </c>
      <c r="AU169" s="145" t="s">
        <v>89</v>
      </c>
      <c r="AY169" s="13" t="s">
        <v>191</v>
      </c>
      <c r="BE169" s="146">
        <f>IF(N169="základná",J169,0)</f>
        <v>0</v>
      </c>
      <c r="BF169" s="146">
        <f>IF(N169="znížená",J169,0)</f>
        <v>8189.8140000000003</v>
      </c>
      <c r="BG169" s="146">
        <f>IF(N169="zákl. prenesená",J169,0)</f>
        <v>0</v>
      </c>
      <c r="BH169" s="146">
        <f>IF(N169="zníž. prenesená",J169,0)</f>
        <v>0</v>
      </c>
      <c r="BI169" s="146">
        <f>IF(N169="nulová",J169,0)</f>
        <v>0</v>
      </c>
      <c r="BJ169" s="13" t="s">
        <v>89</v>
      </c>
      <c r="BK169" s="147">
        <f>ROUND(I169*H169,3)</f>
        <v>8189.8140000000003</v>
      </c>
      <c r="BL169" s="13" t="s">
        <v>197</v>
      </c>
      <c r="BM169" s="145" t="s">
        <v>315</v>
      </c>
    </row>
    <row r="170" spans="2:65" s="11" customFormat="1" ht="22.9" customHeight="1">
      <c r="B170" s="124"/>
      <c r="D170" s="125" t="s">
        <v>75</v>
      </c>
      <c r="E170" s="133" t="s">
        <v>208</v>
      </c>
      <c r="F170" s="133" t="s">
        <v>316</v>
      </c>
      <c r="J170" s="134">
        <f>BK170</f>
        <v>3248.194</v>
      </c>
      <c r="L170" s="124"/>
      <c r="M170" s="128"/>
      <c r="P170" s="129">
        <f>SUM(P171:P174)</f>
        <v>29.626294999999999</v>
      </c>
      <c r="R170" s="129">
        <f>SUM(R171:R174)</f>
        <v>129.31951230000001</v>
      </c>
      <c r="T170" s="130">
        <f>SUM(T171:T174)</f>
        <v>0</v>
      </c>
      <c r="AR170" s="125" t="s">
        <v>83</v>
      </c>
      <c r="AT170" s="131" t="s">
        <v>75</v>
      </c>
      <c r="AU170" s="131" t="s">
        <v>83</v>
      </c>
      <c r="AY170" s="125" t="s">
        <v>191</v>
      </c>
      <c r="BK170" s="132">
        <f>SUM(BK171:BK174)</f>
        <v>3248.194</v>
      </c>
    </row>
    <row r="171" spans="2:65" s="1" customFormat="1" ht="30" customHeight="1">
      <c r="B171" s="25"/>
      <c r="C171" s="135" t="s">
        <v>317</v>
      </c>
      <c r="D171" s="135" t="s">
        <v>193</v>
      </c>
      <c r="E171" s="136" t="s">
        <v>318</v>
      </c>
      <c r="F171" s="137" t="s">
        <v>319</v>
      </c>
      <c r="G171" s="138" t="s">
        <v>233</v>
      </c>
      <c r="H171" s="139">
        <v>63.78</v>
      </c>
      <c r="I171" s="139">
        <v>3.03</v>
      </c>
      <c r="J171" s="139">
        <f>ROUND(I171*H171,3)</f>
        <v>193.25299999999999</v>
      </c>
      <c r="K171" s="140"/>
      <c r="L171" s="25"/>
      <c r="M171" s="141" t="s">
        <v>1</v>
      </c>
      <c r="N171" s="142" t="s">
        <v>42</v>
      </c>
      <c r="O171" s="143">
        <v>2.5000000000000001E-2</v>
      </c>
      <c r="P171" s="143">
        <f>O171*H171</f>
        <v>1.5945</v>
      </c>
      <c r="Q171" s="143">
        <v>0.2024</v>
      </c>
      <c r="R171" s="143">
        <f>Q171*H171</f>
        <v>12.909072</v>
      </c>
      <c r="S171" s="143">
        <v>0</v>
      </c>
      <c r="T171" s="144">
        <f>S171*H171</f>
        <v>0</v>
      </c>
      <c r="AR171" s="145" t="s">
        <v>197</v>
      </c>
      <c r="AT171" s="145" t="s">
        <v>193</v>
      </c>
      <c r="AU171" s="145" t="s">
        <v>89</v>
      </c>
      <c r="AY171" s="13" t="s">
        <v>191</v>
      </c>
      <c r="BE171" s="146">
        <f>IF(N171="základná",J171,0)</f>
        <v>0</v>
      </c>
      <c r="BF171" s="146">
        <f>IF(N171="znížená",J171,0)</f>
        <v>193.25299999999999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3" t="s">
        <v>89</v>
      </c>
      <c r="BK171" s="147">
        <f>ROUND(I171*H171,3)</f>
        <v>193.25299999999999</v>
      </c>
      <c r="BL171" s="13" t="s">
        <v>197</v>
      </c>
      <c r="BM171" s="145" t="s">
        <v>320</v>
      </c>
    </row>
    <row r="172" spans="2:65" s="1" customFormat="1" ht="22.15" customHeight="1">
      <c r="B172" s="25"/>
      <c r="C172" s="135" t="s">
        <v>321</v>
      </c>
      <c r="D172" s="135" t="s">
        <v>193</v>
      </c>
      <c r="E172" s="136" t="s">
        <v>322</v>
      </c>
      <c r="F172" s="137" t="s">
        <v>323</v>
      </c>
      <c r="G172" s="138" t="s">
        <v>233</v>
      </c>
      <c r="H172" s="139">
        <v>271.17500000000001</v>
      </c>
      <c r="I172" s="139">
        <v>8.0340000000000007</v>
      </c>
      <c r="J172" s="139">
        <f>ROUND(I172*H172,3)</f>
        <v>2178.62</v>
      </c>
      <c r="K172" s="140"/>
      <c r="L172" s="25"/>
      <c r="M172" s="141" t="s">
        <v>1</v>
      </c>
      <c r="N172" s="142" t="s">
        <v>42</v>
      </c>
      <c r="O172" s="143">
        <v>5.2999999999999999E-2</v>
      </c>
      <c r="P172" s="143">
        <f>O172*H172</f>
        <v>14.372275</v>
      </c>
      <c r="Q172" s="143">
        <v>0.36834</v>
      </c>
      <c r="R172" s="143">
        <f>Q172*H172</f>
        <v>99.884599500000007</v>
      </c>
      <c r="S172" s="143">
        <v>0</v>
      </c>
      <c r="T172" s="144">
        <f>S172*H172</f>
        <v>0</v>
      </c>
      <c r="AR172" s="145" t="s">
        <v>197</v>
      </c>
      <c r="AT172" s="145" t="s">
        <v>193</v>
      </c>
      <c r="AU172" s="145" t="s">
        <v>89</v>
      </c>
      <c r="AY172" s="13" t="s">
        <v>191</v>
      </c>
      <c r="BE172" s="146">
        <f>IF(N172="základná",J172,0)</f>
        <v>0</v>
      </c>
      <c r="BF172" s="146">
        <f>IF(N172="znížená",J172,0)</f>
        <v>2178.62</v>
      </c>
      <c r="BG172" s="146">
        <f>IF(N172="zákl. prenesená",J172,0)</f>
        <v>0</v>
      </c>
      <c r="BH172" s="146">
        <f>IF(N172="zníž. prenesená",J172,0)</f>
        <v>0</v>
      </c>
      <c r="BI172" s="146">
        <f>IF(N172="nulová",J172,0)</f>
        <v>0</v>
      </c>
      <c r="BJ172" s="13" t="s">
        <v>89</v>
      </c>
      <c r="BK172" s="147">
        <f>ROUND(I172*H172,3)</f>
        <v>2178.62</v>
      </c>
      <c r="BL172" s="13" t="s">
        <v>197</v>
      </c>
      <c r="BM172" s="145" t="s">
        <v>324</v>
      </c>
    </row>
    <row r="173" spans="2:65" s="1" customFormat="1" ht="22.15" customHeight="1">
      <c r="B173" s="25"/>
      <c r="C173" s="135" t="s">
        <v>325</v>
      </c>
      <c r="D173" s="135" t="s">
        <v>193</v>
      </c>
      <c r="E173" s="136" t="s">
        <v>326</v>
      </c>
      <c r="F173" s="137" t="s">
        <v>327</v>
      </c>
      <c r="G173" s="138" t="s">
        <v>233</v>
      </c>
      <c r="H173" s="139">
        <v>53.38</v>
      </c>
      <c r="I173" s="139">
        <v>12.349</v>
      </c>
      <c r="J173" s="139">
        <f>ROUND(I173*H173,3)</f>
        <v>659.19</v>
      </c>
      <c r="K173" s="140"/>
      <c r="L173" s="25"/>
      <c r="M173" s="141" t="s">
        <v>1</v>
      </c>
      <c r="N173" s="142" t="s">
        <v>42</v>
      </c>
      <c r="O173" s="143">
        <v>0.184</v>
      </c>
      <c r="P173" s="143">
        <f>O173*H173</f>
        <v>9.8219200000000004</v>
      </c>
      <c r="Q173" s="143">
        <v>0.24156</v>
      </c>
      <c r="R173" s="143">
        <f>Q173*H173</f>
        <v>12.894472800000001</v>
      </c>
      <c r="S173" s="143">
        <v>0</v>
      </c>
      <c r="T173" s="144">
        <f>S173*H173</f>
        <v>0</v>
      </c>
      <c r="AR173" s="145" t="s">
        <v>197</v>
      </c>
      <c r="AT173" s="145" t="s">
        <v>193</v>
      </c>
      <c r="AU173" s="145" t="s">
        <v>89</v>
      </c>
      <c r="AY173" s="13" t="s">
        <v>191</v>
      </c>
      <c r="BE173" s="146">
        <f>IF(N173="základná",J173,0)</f>
        <v>0</v>
      </c>
      <c r="BF173" s="146">
        <f>IF(N173="znížená",J173,0)</f>
        <v>659.19</v>
      </c>
      <c r="BG173" s="146">
        <f>IF(N173="zákl. prenesená",J173,0)</f>
        <v>0</v>
      </c>
      <c r="BH173" s="146">
        <f>IF(N173="zníž. prenesená",J173,0)</f>
        <v>0</v>
      </c>
      <c r="BI173" s="146">
        <f>IF(N173="nulová",J173,0)</f>
        <v>0</v>
      </c>
      <c r="BJ173" s="13" t="s">
        <v>89</v>
      </c>
      <c r="BK173" s="147">
        <f>ROUND(I173*H173,3)</f>
        <v>659.19</v>
      </c>
      <c r="BL173" s="13" t="s">
        <v>197</v>
      </c>
      <c r="BM173" s="145" t="s">
        <v>328</v>
      </c>
    </row>
    <row r="174" spans="2:65" s="1" customFormat="1" ht="22.15" customHeight="1">
      <c r="B174" s="25"/>
      <c r="C174" s="135" t="s">
        <v>329</v>
      </c>
      <c r="D174" s="135" t="s">
        <v>193</v>
      </c>
      <c r="E174" s="136" t="s">
        <v>330</v>
      </c>
      <c r="F174" s="137" t="s">
        <v>331</v>
      </c>
      <c r="G174" s="138" t="s">
        <v>233</v>
      </c>
      <c r="H174" s="139">
        <v>10.4</v>
      </c>
      <c r="I174" s="139">
        <v>20.878</v>
      </c>
      <c r="J174" s="139">
        <f>ROUND(I174*H174,3)</f>
        <v>217.131</v>
      </c>
      <c r="K174" s="140"/>
      <c r="L174" s="25"/>
      <c r="M174" s="141" t="s">
        <v>1</v>
      </c>
      <c r="N174" s="142" t="s">
        <v>42</v>
      </c>
      <c r="O174" s="143">
        <v>0.36899999999999999</v>
      </c>
      <c r="P174" s="143">
        <f>O174*H174</f>
        <v>3.8376000000000001</v>
      </c>
      <c r="Q174" s="143">
        <v>0.34916999999999998</v>
      </c>
      <c r="R174" s="143">
        <f>Q174*H174</f>
        <v>3.6313679999999997</v>
      </c>
      <c r="S174" s="143">
        <v>0</v>
      </c>
      <c r="T174" s="144">
        <f>S174*H174</f>
        <v>0</v>
      </c>
      <c r="AR174" s="145" t="s">
        <v>197</v>
      </c>
      <c r="AT174" s="145" t="s">
        <v>193</v>
      </c>
      <c r="AU174" s="145" t="s">
        <v>89</v>
      </c>
      <c r="AY174" s="13" t="s">
        <v>191</v>
      </c>
      <c r="BE174" s="146">
        <f>IF(N174="základná",J174,0)</f>
        <v>0</v>
      </c>
      <c r="BF174" s="146">
        <f>IF(N174="znížená",J174,0)</f>
        <v>217.131</v>
      </c>
      <c r="BG174" s="146">
        <f>IF(N174="zákl. prenesená",J174,0)</f>
        <v>0</v>
      </c>
      <c r="BH174" s="146">
        <f>IF(N174="zníž. prenesená",J174,0)</f>
        <v>0</v>
      </c>
      <c r="BI174" s="146">
        <f>IF(N174="nulová",J174,0)</f>
        <v>0</v>
      </c>
      <c r="BJ174" s="13" t="s">
        <v>89</v>
      </c>
      <c r="BK174" s="147">
        <f>ROUND(I174*H174,3)</f>
        <v>217.131</v>
      </c>
      <c r="BL174" s="13" t="s">
        <v>197</v>
      </c>
      <c r="BM174" s="145" t="s">
        <v>332</v>
      </c>
    </row>
    <row r="175" spans="2:65" s="11" customFormat="1" ht="22.9" customHeight="1">
      <c r="B175" s="124"/>
      <c r="D175" s="125" t="s">
        <v>75</v>
      </c>
      <c r="E175" s="133" t="s">
        <v>212</v>
      </c>
      <c r="F175" s="133" t="s">
        <v>333</v>
      </c>
      <c r="J175" s="134">
        <f>BK175</f>
        <v>13553.502999999999</v>
      </c>
      <c r="L175" s="124"/>
      <c r="M175" s="128"/>
      <c r="P175" s="129">
        <f>SUM(P176:P180)</f>
        <v>347.56481158000003</v>
      </c>
      <c r="R175" s="129">
        <f>SUM(R176:R180)</f>
        <v>146.50138934</v>
      </c>
      <c r="T175" s="130">
        <f>SUM(T176:T180)</f>
        <v>0</v>
      </c>
      <c r="AR175" s="125" t="s">
        <v>83</v>
      </c>
      <c r="AT175" s="131" t="s">
        <v>75</v>
      </c>
      <c r="AU175" s="131" t="s">
        <v>83</v>
      </c>
      <c r="AY175" s="125" t="s">
        <v>191</v>
      </c>
      <c r="BK175" s="132">
        <f>SUM(BK176:BK180)</f>
        <v>13553.502999999999</v>
      </c>
    </row>
    <row r="176" spans="2:65" s="1" customFormat="1" ht="22.15" customHeight="1">
      <c r="B176" s="25"/>
      <c r="C176" s="135" t="s">
        <v>334</v>
      </c>
      <c r="D176" s="135" t="s">
        <v>193</v>
      </c>
      <c r="E176" s="136" t="s">
        <v>335</v>
      </c>
      <c r="F176" s="137" t="s">
        <v>336</v>
      </c>
      <c r="G176" s="138" t="s">
        <v>233</v>
      </c>
      <c r="H176" s="139">
        <v>122.989</v>
      </c>
      <c r="I176" s="139">
        <v>13.916</v>
      </c>
      <c r="J176" s="139">
        <f>ROUND(I176*H176,3)</f>
        <v>1711.5150000000001</v>
      </c>
      <c r="K176" s="140"/>
      <c r="L176" s="25"/>
      <c r="M176" s="141" t="s">
        <v>1</v>
      </c>
      <c r="N176" s="142" t="s">
        <v>42</v>
      </c>
      <c r="O176" s="143">
        <v>0.36774000000000001</v>
      </c>
      <c r="P176" s="143">
        <f>O176*H176</f>
        <v>45.227974860000003</v>
      </c>
      <c r="Q176" s="143">
        <v>3.62E-3</v>
      </c>
      <c r="R176" s="143">
        <f>Q176*H176</f>
        <v>0.44522018000000002</v>
      </c>
      <c r="S176" s="143">
        <v>0</v>
      </c>
      <c r="T176" s="144">
        <f>S176*H176</f>
        <v>0</v>
      </c>
      <c r="AR176" s="145" t="s">
        <v>197</v>
      </c>
      <c r="AT176" s="145" t="s">
        <v>193</v>
      </c>
      <c r="AU176" s="145" t="s">
        <v>89</v>
      </c>
      <c r="AY176" s="13" t="s">
        <v>191</v>
      </c>
      <c r="BE176" s="146">
        <f>IF(N176="základná",J176,0)</f>
        <v>0</v>
      </c>
      <c r="BF176" s="146">
        <f>IF(N176="znížená",J176,0)</f>
        <v>1711.5150000000001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3" t="s">
        <v>89</v>
      </c>
      <c r="BK176" s="147">
        <f>ROUND(I176*H176,3)</f>
        <v>1711.5150000000001</v>
      </c>
      <c r="BL176" s="13" t="s">
        <v>197</v>
      </c>
      <c r="BM176" s="145" t="s">
        <v>337</v>
      </c>
    </row>
    <row r="177" spans="2:65" s="1" customFormat="1" ht="22.15" customHeight="1">
      <c r="B177" s="25"/>
      <c r="C177" s="135" t="s">
        <v>338</v>
      </c>
      <c r="D177" s="135" t="s">
        <v>193</v>
      </c>
      <c r="E177" s="136" t="s">
        <v>339</v>
      </c>
      <c r="F177" s="137" t="s">
        <v>340</v>
      </c>
      <c r="G177" s="138" t="s">
        <v>233</v>
      </c>
      <c r="H177" s="139">
        <v>124.11799999999999</v>
      </c>
      <c r="I177" s="139">
        <v>27.3</v>
      </c>
      <c r="J177" s="139">
        <f>ROUND(I177*H177,3)</f>
        <v>3388.4209999999998</v>
      </c>
      <c r="K177" s="140"/>
      <c r="L177" s="25"/>
      <c r="M177" s="141" t="s">
        <v>1</v>
      </c>
      <c r="N177" s="142" t="s">
        <v>42</v>
      </c>
      <c r="O177" s="143">
        <v>0.74348000000000003</v>
      </c>
      <c r="P177" s="143">
        <f>O177*H177</f>
        <v>92.279250640000001</v>
      </c>
      <c r="Q177" s="143">
        <v>1.136E-2</v>
      </c>
      <c r="R177" s="143">
        <f>Q177*H177</f>
        <v>1.40998048</v>
      </c>
      <c r="S177" s="143">
        <v>0</v>
      </c>
      <c r="T177" s="144">
        <f>S177*H177</f>
        <v>0</v>
      </c>
      <c r="AR177" s="145" t="s">
        <v>197</v>
      </c>
      <c r="AT177" s="145" t="s">
        <v>193</v>
      </c>
      <c r="AU177" s="145" t="s">
        <v>89</v>
      </c>
      <c r="AY177" s="13" t="s">
        <v>191</v>
      </c>
      <c r="BE177" s="146">
        <f>IF(N177="základná",J177,0)</f>
        <v>0</v>
      </c>
      <c r="BF177" s="146">
        <f>IF(N177="znížená",J177,0)</f>
        <v>3388.4209999999998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3" t="s">
        <v>89</v>
      </c>
      <c r="BK177" s="147">
        <f>ROUND(I177*H177,3)</f>
        <v>3388.4209999999998</v>
      </c>
      <c r="BL177" s="13" t="s">
        <v>197</v>
      </c>
      <c r="BM177" s="145" t="s">
        <v>341</v>
      </c>
    </row>
    <row r="178" spans="2:65" s="1" customFormat="1" ht="22.15" customHeight="1">
      <c r="B178" s="25"/>
      <c r="C178" s="135" t="s">
        <v>342</v>
      </c>
      <c r="D178" s="135" t="s">
        <v>193</v>
      </c>
      <c r="E178" s="136" t="s">
        <v>343</v>
      </c>
      <c r="F178" s="137" t="s">
        <v>344</v>
      </c>
      <c r="G178" s="138" t="s">
        <v>196</v>
      </c>
      <c r="H178" s="139">
        <v>62.86</v>
      </c>
      <c r="I178" s="139">
        <v>113.42700000000001</v>
      </c>
      <c r="J178" s="139">
        <f>ROUND(I178*H178,3)</f>
        <v>7130.0209999999997</v>
      </c>
      <c r="K178" s="140"/>
      <c r="L178" s="25"/>
      <c r="M178" s="141" t="s">
        <v>1</v>
      </c>
      <c r="N178" s="142" t="s">
        <v>42</v>
      </c>
      <c r="O178" s="143">
        <v>2.5750000000000002</v>
      </c>
      <c r="P178" s="143">
        <f>O178*H178</f>
        <v>161.86450000000002</v>
      </c>
      <c r="Q178" s="143">
        <v>2.2910300000000001</v>
      </c>
      <c r="R178" s="143">
        <f>Q178*H178</f>
        <v>144.01414579999999</v>
      </c>
      <c r="S178" s="143">
        <v>0</v>
      </c>
      <c r="T178" s="144">
        <f>S178*H178</f>
        <v>0</v>
      </c>
      <c r="AR178" s="145" t="s">
        <v>197</v>
      </c>
      <c r="AT178" s="145" t="s">
        <v>193</v>
      </c>
      <c r="AU178" s="145" t="s">
        <v>89</v>
      </c>
      <c r="AY178" s="13" t="s">
        <v>191</v>
      </c>
      <c r="BE178" s="146">
        <f>IF(N178="základná",J178,0)</f>
        <v>0</v>
      </c>
      <c r="BF178" s="146">
        <f>IF(N178="znížená",J178,0)</f>
        <v>7130.0209999999997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3" t="s">
        <v>89</v>
      </c>
      <c r="BK178" s="147">
        <f>ROUND(I178*H178,3)</f>
        <v>7130.0209999999997</v>
      </c>
      <c r="BL178" s="13" t="s">
        <v>197</v>
      </c>
      <c r="BM178" s="145" t="s">
        <v>345</v>
      </c>
    </row>
    <row r="179" spans="2:65" s="1" customFormat="1" ht="19.899999999999999" customHeight="1">
      <c r="B179" s="25"/>
      <c r="C179" s="135" t="s">
        <v>346</v>
      </c>
      <c r="D179" s="135" t="s">
        <v>193</v>
      </c>
      <c r="E179" s="136" t="s">
        <v>347</v>
      </c>
      <c r="F179" s="137" t="s">
        <v>348</v>
      </c>
      <c r="G179" s="138" t="s">
        <v>233</v>
      </c>
      <c r="H179" s="139">
        <v>73.408000000000001</v>
      </c>
      <c r="I179" s="139">
        <v>13.968999999999999</v>
      </c>
      <c r="J179" s="139">
        <f>ROUND(I179*H179,3)</f>
        <v>1025.4359999999999</v>
      </c>
      <c r="K179" s="140"/>
      <c r="L179" s="25"/>
      <c r="M179" s="141" t="s">
        <v>1</v>
      </c>
      <c r="N179" s="142" t="s">
        <v>42</v>
      </c>
      <c r="O179" s="143">
        <v>0.40850999999999998</v>
      </c>
      <c r="P179" s="143">
        <f>O179*H179</f>
        <v>29.987902079999998</v>
      </c>
      <c r="Q179" s="143">
        <v>8.6099999999999996E-3</v>
      </c>
      <c r="R179" s="143">
        <f>Q179*H179</f>
        <v>0.63204287999999997</v>
      </c>
      <c r="S179" s="143">
        <v>0</v>
      </c>
      <c r="T179" s="144">
        <f>S179*H179</f>
        <v>0</v>
      </c>
      <c r="AR179" s="145" t="s">
        <v>197</v>
      </c>
      <c r="AT179" s="145" t="s">
        <v>193</v>
      </c>
      <c r="AU179" s="145" t="s">
        <v>89</v>
      </c>
      <c r="AY179" s="13" t="s">
        <v>191</v>
      </c>
      <c r="BE179" s="146">
        <f>IF(N179="základná",J179,0)</f>
        <v>0</v>
      </c>
      <c r="BF179" s="146">
        <f>IF(N179="znížená",J179,0)</f>
        <v>1025.4359999999999</v>
      </c>
      <c r="BG179" s="146">
        <f>IF(N179="zákl. prenesená",J179,0)</f>
        <v>0</v>
      </c>
      <c r="BH179" s="146">
        <f>IF(N179="zníž. prenesená",J179,0)</f>
        <v>0</v>
      </c>
      <c r="BI179" s="146">
        <f>IF(N179="nulová",J179,0)</f>
        <v>0</v>
      </c>
      <c r="BJ179" s="13" t="s">
        <v>89</v>
      </c>
      <c r="BK179" s="147">
        <f>ROUND(I179*H179,3)</f>
        <v>1025.4359999999999</v>
      </c>
      <c r="BL179" s="13" t="s">
        <v>197</v>
      </c>
      <c r="BM179" s="145" t="s">
        <v>349</v>
      </c>
    </row>
    <row r="180" spans="2:65" s="1" customFormat="1" ht="19.899999999999999" customHeight="1">
      <c r="B180" s="25"/>
      <c r="C180" s="135" t="s">
        <v>350</v>
      </c>
      <c r="D180" s="135" t="s">
        <v>193</v>
      </c>
      <c r="E180" s="136" t="s">
        <v>351</v>
      </c>
      <c r="F180" s="137" t="s">
        <v>352</v>
      </c>
      <c r="G180" s="138" t="s">
        <v>233</v>
      </c>
      <c r="H180" s="139">
        <v>73.408000000000001</v>
      </c>
      <c r="I180" s="139">
        <v>4.0609999999999999</v>
      </c>
      <c r="J180" s="139">
        <f>ROUND(I180*H180,3)</f>
        <v>298.11</v>
      </c>
      <c r="K180" s="140"/>
      <c r="L180" s="25"/>
      <c r="M180" s="141" t="s">
        <v>1</v>
      </c>
      <c r="N180" s="142" t="s">
        <v>42</v>
      </c>
      <c r="O180" s="143">
        <v>0.248</v>
      </c>
      <c r="P180" s="143">
        <f>O180*H180</f>
        <v>18.205183999999999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197</v>
      </c>
      <c r="AT180" s="145" t="s">
        <v>193</v>
      </c>
      <c r="AU180" s="145" t="s">
        <v>89</v>
      </c>
      <c r="AY180" s="13" t="s">
        <v>191</v>
      </c>
      <c r="BE180" s="146">
        <f>IF(N180="základná",J180,0)</f>
        <v>0</v>
      </c>
      <c r="BF180" s="146">
        <f>IF(N180="znížená",J180,0)</f>
        <v>298.11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3" t="s">
        <v>89</v>
      </c>
      <c r="BK180" s="147">
        <f>ROUND(I180*H180,3)</f>
        <v>298.11</v>
      </c>
      <c r="BL180" s="13" t="s">
        <v>197</v>
      </c>
      <c r="BM180" s="145" t="s">
        <v>353</v>
      </c>
    </row>
    <row r="181" spans="2:65" s="11" customFormat="1" ht="22.9" customHeight="1">
      <c r="B181" s="124"/>
      <c r="D181" s="125" t="s">
        <v>75</v>
      </c>
      <c r="E181" s="133" t="s">
        <v>224</v>
      </c>
      <c r="F181" s="133" t="s">
        <v>354</v>
      </c>
      <c r="J181" s="134">
        <f>BK181</f>
        <v>8956.1570000000011</v>
      </c>
      <c r="L181" s="124"/>
      <c r="M181" s="128"/>
      <c r="P181" s="129">
        <f>SUM(P182:P189)</f>
        <v>565.70455700000002</v>
      </c>
      <c r="R181" s="129">
        <f>SUM(R182:R189)</f>
        <v>18.417027359999999</v>
      </c>
      <c r="T181" s="130">
        <f>SUM(T182:T189)</f>
        <v>57.865600000000001</v>
      </c>
      <c r="AR181" s="125" t="s">
        <v>83</v>
      </c>
      <c r="AT181" s="131" t="s">
        <v>75</v>
      </c>
      <c r="AU181" s="131" t="s">
        <v>83</v>
      </c>
      <c r="AY181" s="125" t="s">
        <v>191</v>
      </c>
      <c r="BK181" s="132">
        <f>SUM(BK182:BK189)</f>
        <v>8956.1570000000011</v>
      </c>
    </row>
    <row r="182" spans="2:65" s="1" customFormat="1" ht="30" customHeight="1">
      <c r="B182" s="25"/>
      <c r="C182" s="135" t="s">
        <v>355</v>
      </c>
      <c r="D182" s="135" t="s">
        <v>193</v>
      </c>
      <c r="E182" s="136" t="s">
        <v>356</v>
      </c>
      <c r="F182" s="137" t="s">
        <v>357</v>
      </c>
      <c r="G182" s="138" t="s">
        <v>233</v>
      </c>
      <c r="H182" s="139">
        <v>357.54399999999998</v>
      </c>
      <c r="I182" s="139">
        <v>2.4020000000000001</v>
      </c>
      <c r="J182" s="139">
        <f t="shared" ref="J182:J189" si="20">ROUND(I182*H182,3)</f>
        <v>858.82100000000003</v>
      </c>
      <c r="K182" s="140"/>
      <c r="L182" s="25"/>
      <c r="M182" s="141" t="s">
        <v>1</v>
      </c>
      <c r="N182" s="142" t="s">
        <v>42</v>
      </c>
      <c r="O182" s="143">
        <v>0.13200000000000001</v>
      </c>
      <c r="P182" s="143">
        <f t="shared" ref="P182:P189" si="21">O182*H182</f>
        <v>47.195808</v>
      </c>
      <c r="Q182" s="143">
        <v>2.572E-2</v>
      </c>
      <c r="R182" s="143">
        <f t="shared" ref="R182:R189" si="22">Q182*H182</f>
        <v>9.196031679999999</v>
      </c>
      <c r="S182" s="143">
        <v>0</v>
      </c>
      <c r="T182" s="144">
        <f t="shared" ref="T182:T189" si="23">S182*H182</f>
        <v>0</v>
      </c>
      <c r="AR182" s="145" t="s">
        <v>197</v>
      </c>
      <c r="AT182" s="145" t="s">
        <v>193</v>
      </c>
      <c r="AU182" s="145" t="s">
        <v>89</v>
      </c>
      <c r="AY182" s="13" t="s">
        <v>191</v>
      </c>
      <c r="BE182" s="146">
        <f t="shared" ref="BE182:BE189" si="24">IF(N182="základná",J182,0)</f>
        <v>0</v>
      </c>
      <c r="BF182" s="146">
        <f t="shared" ref="BF182:BF189" si="25">IF(N182="znížená",J182,0)</f>
        <v>858.82100000000003</v>
      </c>
      <c r="BG182" s="146">
        <f t="shared" ref="BG182:BG189" si="26">IF(N182="zákl. prenesená",J182,0)</f>
        <v>0</v>
      </c>
      <c r="BH182" s="146">
        <f t="shared" ref="BH182:BH189" si="27">IF(N182="zníž. prenesená",J182,0)</f>
        <v>0</v>
      </c>
      <c r="BI182" s="146">
        <f t="shared" ref="BI182:BI189" si="28">IF(N182="nulová",J182,0)</f>
        <v>0</v>
      </c>
      <c r="BJ182" s="13" t="s">
        <v>89</v>
      </c>
      <c r="BK182" s="147">
        <f t="shared" ref="BK182:BK189" si="29">ROUND(I182*H182,3)</f>
        <v>858.82100000000003</v>
      </c>
      <c r="BL182" s="13" t="s">
        <v>197</v>
      </c>
      <c r="BM182" s="145" t="s">
        <v>358</v>
      </c>
    </row>
    <row r="183" spans="2:65" s="1" customFormat="1" ht="40.15" customHeight="1">
      <c r="B183" s="25"/>
      <c r="C183" s="135" t="s">
        <v>359</v>
      </c>
      <c r="D183" s="135" t="s">
        <v>193</v>
      </c>
      <c r="E183" s="136" t="s">
        <v>360</v>
      </c>
      <c r="F183" s="137" t="s">
        <v>361</v>
      </c>
      <c r="G183" s="138" t="s">
        <v>233</v>
      </c>
      <c r="H183" s="139">
        <v>357.54399999999998</v>
      </c>
      <c r="I183" s="139">
        <v>1.4570000000000001</v>
      </c>
      <c r="J183" s="139">
        <f t="shared" si="20"/>
        <v>520.94200000000001</v>
      </c>
      <c r="K183" s="140"/>
      <c r="L183" s="25"/>
      <c r="M183" s="141" t="s">
        <v>1</v>
      </c>
      <c r="N183" s="142" t="s">
        <v>42</v>
      </c>
      <c r="O183" s="143">
        <v>6.0000000000000001E-3</v>
      </c>
      <c r="P183" s="143">
        <f t="shared" si="21"/>
        <v>2.1452640000000001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AR183" s="145" t="s">
        <v>197</v>
      </c>
      <c r="AT183" s="145" t="s">
        <v>193</v>
      </c>
      <c r="AU183" s="145" t="s">
        <v>89</v>
      </c>
      <c r="AY183" s="13" t="s">
        <v>191</v>
      </c>
      <c r="BE183" s="146">
        <f t="shared" si="24"/>
        <v>0</v>
      </c>
      <c r="BF183" s="146">
        <f t="shared" si="25"/>
        <v>520.94200000000001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3" t="s">
        <v>89</v>
      </c>
      <c r="BK183" s="147">
        <f t="shared" si="29"/>
        <v>520.94200000000001</v>
      </c>
      <c r="BL183" s="13" t="s">
        <v>197</v>
      </c>
      <c r="BM183" s="145" t="s">
        <v>362</v>
      </c>
    </row>
    <row r="184" spans="2:65" s="1" customFormat="1" ht="30" customHeight="1">
      <c r="B184" s="25"/>
      <c r="C184" s="135" t="s">
        <v>363</v>
      </c>
      <c r="D184" s="135" t="s">
        <v>193</v>
      </c>
      <c r="E184" s="136" t="s">
        <v>364</v>
      </c>
      <c r="F184" s="137" t="s">
        <v>365</v>
      </c>
      <c r="G184" s="138" t="s">
        <v>233</v>
      </c>
      <c r="H184" s="139">
        <v>357.54399999999998</v>
      </c>
      <c r="I184" s="139">
        <v>1.5629999999999999</v>
      </c>
      <c r="J184" s="139">
        <f t="shared" si="20"/>
        <v>558.84100000000001</v>
      </c>
      <c r="K184" s="140"/>
      <c r="L184" s="25"/>
      <c r="M184" s="141" t="s">
        <v>1</v>
      </c>
      <c r="N184" s="142" t="s">
        <v>42</v>
      </c>
      <c r="O184" s="143">
        <v>9.1999999999999998E-2</v>
      </c>
      <c r="P184" s="143">
        <f t="shared" si="21"/>
        <v>32.894047999999998</v>
      </c>
      <c r="Q184" s="143">
        <v>2.572E-2</v>
      </c>
      <c r="R184" s="143">
        <f t="shared" si="22"/>
        <v>9.196031679999999</v>
      </c>
      <c r="S184" s="143">
        <v>0</v>
      </c>
      <c r="T184" s="144">
        <f t="shared" si="23"/>
        <v>0</v>
      </c>
      <c r="AR184" s="145" t="s">
        <v>197</v>
      </c>
      <c r="AT184" s="145" t="s">
        <v>193</v>
      </c>
      <c r="AU184" s="145" t="s">
        <v>89</v>
      </c>
      <c r="AY184" s="13" t="s">
        <v>191</v>
      </c>
      <c r="BE184" s="146">
        <f t="shared" si="24"/>
        <v>0</v>
      </c>
      <c r="BF184" s="146">
        <f t="shared" si="25"/>
        <v>558.84100000000001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3" t="s">
        <v>89</v>
      </c>
      <c r="BK184" s="147">
        <f t="shared" si="29"/>
        <v>558.84100000000001</v>
      </c>
      <c r="BL184" s="13" t="s">
        <v>197</v>
      </c>
      <c r="BM184" s="145" t="s">
        <v>366</v>
      </c>
    </row>
    <row r="185" spans="2:65" s="1" customFormat="1" ht="22.15" customHeight="1">
      <c r="B185" s="25"/>
      <c r="C185" s="135" t="s">
        <v>367</v>
      </c>
      <c r="D185" s="135" t="s">
        <v>193</v>
      </c>
      <c r="E185" s="136" t="s">
        <v>368</v>
      </c>
      <c r="F185" s="137" t="s">
        <v>369</v>
      </c>
      <c r="G185" s="138" t="s">
        <v>233</v>
      </c>
      <c r="H185" s="139">
        <v>624.1</v>
      </c>
      <c r="I185" s="139">
        <v>3.7</v>
      </c>
      <c r="J185" s="139">
        <f t="shared" si="20"/>
        <v>2309.17</v>
      </c>
      <c r="K185" s="140"/>
      <c r="L185" s="25"/>
      <c r="M185" s="141" t="s">
        <v>1</v>
      </c>
      <c r="N185" s="142" t="s">
        <v>42</v>
      </c>
      <c r="O185" s="143">
        <v>0.27600999999999998</v>
      </c>
      <c r="P185" s="143">
        <f t="shared" si="21"/>
        <v>172.25784099999998</v>
      </c>
      <c r="Q185" s="143">
        <v>4.0000000000000003E-5</v>
      </c>
      <c r="R185" s="143">
        <f t="shared" si="22"/>
        <v>2.4964000000000004E-2</v>
      </c>
      <c r="S185" s="143">
        <v>0</v>
      </c>
      <c r="T185" s="144">
        <f t="shared" si="23"/>
        <v>0</v>
      </c>
      <c r="AR185" s="145" t="s">
        <v>197</v>
      </c>
      <c r="AT185" s="145" t="s">
        <v>193</v>
      </c>
      <c r="AU185" s="145" t="s">
        <v>89</v>
      </c>
      <c r="AY185" s="13" t="s">
        <v>191</v>
      </c>
      <c r="BE185" s="146">
        <f t="shared" si="24"/>
        <v>0</v>
      </c>
      <c r="BF185" s="146">
        <f t="shared" si="25"/>
        <v>2309.17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3" t="s">
        <v>89</v>
      </c>
      <c r="BK185" s="147">
        <f t="shared" si="29"/>
        <v>2309.17</v>
      </c>
      <c r="BL185" s="13" t="s">
        <v>197</v>
      </c>
      <c r="BM185" s="145" t="s">
        <v>370</v>
      </c>
    </row>
    <row r="186" spans="2:65" s="1" customFormat="1" ht="30" customHeight="1">
      <c r="B186" s="25"/>
      <c r="C186" s="135" t="s">
        <v>371</v>
      </c>
      <c r="D186" s="135" t="s">
        <v>193</v>
      </c>
      <c r="E186" s="136" t="s">
        <v>372</v>
      </c>
      <c r="F186" s="137" t="s">
        <v>373</v>
      </c>
      <c r="G186" s="138" t="s">
        <v>196</v>
      </c>
      <c r="H186" s="139">
        <v>8.19</v>
      </c>
      <c r="I186" s="139">
        <v>215.321</v>
      </c>
      <c r="J186" s="139">
        <f t="shared" si="20"/>
        <v>1763.479</v>
      </c>
      <c r="K186" s="140"/>
      <c r="L186" s="25"/>
      <c r="M186" s="141" t="s">
        <v>1</v>
      </c>
      <c r="N186" s="142" t="s">
        <v>42</v>
      </c>
      <c r="O186" s="143">
        <v>12.606</v>
      </c>
      <c r="P186" s="143">
        <f t="shared" si="21"/>
        <v>103.24314</v>
      </c>
      <c r="Q186" s="143">
        <v>0</v>
      </c>
      <c r="R186" s="143">
        <f t="shared" si="22"/>
        <v>0</v>
      </c>
      <c r="S186" s="143">
        <v>2.4</v>
      </c>
      <c r="T186" s="144">
        <f t="shared" si="23"/>
        <v>19.655999999999999</v>
      </c>
      <c r="AR186" s="145" t="s">
        <v>197</v>
      </c>
      <c r="AT186" s="145" t="s">
        <v>193</v>
      </c>
      <c r="AU186" s="145" t="s">
        <v>89</v>
      </c>
      <c r="AY186" s="13" t="s">
        <v>191</v>
      </c>
      <c r="BE186" s="146">
        <f t="shared" si="24"/>
        <v>0</v>
      </c>
      <c r="BF186" s="146">
        <f t="shared" si="25"/>
        <v>1763.479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3" t="s">
        <v>89</v>
      </c>
      <c r="BK186" s="147">
        <f t="shared" si="29"/>
        <v>1763.479</v>
      </c>
      <c r="BL186" s="13" t="s">
        <v>197</v>
      </c>
      <c r="BM186" s="145" t="s">
        <v>374</v>
      </c>
    </row>
    <row r="187" spans="2:65" s="1" customFormat="1" ht="34.9" customHeight="1">
      <c r="B187" s="25"/>
      <c r="C187" s="135" t="s">
        <v>375</v>
      </c>
      <c r="D187" s="135" t="s">
        <v>193</v>
      </c>
      <c r="E187" s="136" t="s">
        <v>376</v>
      </c>
      <c r="F187" s="137" t="s">
        <v>377</v>
      </c>
      <c r="G187" s="138" t="s">
        <v>196</v>
      </c>
      <c r="H187" s="139">
        <v>17.367999999999999</v>
      </c>
      <c r="I187" s="139">
        <v>112.193</v>
      </c>
      <c r="J187" s="139">
        <f t="shared" si="20"/>
        <v>1948.568</v>
      </c>
      <c r="K187" s="140"/>
      <c r="L187" s="25"/>
      <c r="M187" s="141" t="s">
        <v>1</v>
      </c>
      <c r="N187" s="142" t="s">
        <v>42</v>
      </c>
      <c r="O187" s="143">
        <v>9.6419999999999995</v>
      </c>
      <c r="P187" s="143">
        <f t="shared" si="21"/>
        <v>167.46225599999997</v>
      </c>
      <c r="Q187" s="143">
        <v>0</v>
      </c>
      <c r="R187" s="143">
        <f t="shared" si="22"/>
        <v>0</v>
      </c>
      <c r="S187" s="143">
        <v>2.2000000000000002</v>
      </c>
      <c r="T187" s="144">
        <f t="shared" si="23"/>
        <v>38.209600000000002</v>
      </c>
      <c r="AR187" s="145" t="s">
        <v>197</v>
      </c>
      <c r="AT187" s="145" t="s">
        <v>193</v>
      </c>
      <c r="AU187" s="145" t="s">
        <v>89</v>
      </c>
      <c r="AY187" s="13" t="s">
        <v>191</v>
      </c>
      <c r="BE187" s="146">
        <f t="shared" si="24"/>
        <v>0</v>
      </c>
      <c r="BF187" s="146">
        <f t="shared" si="25"/>
        <v>1948.568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3" t="s">
        <v>89</v>
      </c>
      <c r="BK187" s="147">
        <f t="shared" si="29"/>
        <v>1948.568</v>
      </c>
      <c r="BL187" s="13" t="s">
        <v>197</v>
      </c>
      <c r="BM187" s="145" t="s">
        <v>378</v>
      </c>
    </row>
    <row r="188" spans="2:65" s="1" customFormat="1" ht="19.899999999999999" customHeight="1">
      <c r="B188" s="25"/>
      <c r="C188" s="135" t="s">
        <v>379</v>
      </c>
      <c r="D188" s="135" t="s">
        <v>193</v>
      </c>
      <c r="E188" s="136" t="s">
        <v>380</v>
      </c>
      <c r="F188" s="137" t="s">
        <v>381</v>
      </c>
      <c r="G188" s="138" t="s">
        <v>228</v>
      </c>
      <c r="H188" s="139">
        <v>57.866</v>
      </c>
      <c r="I188" s="139">
        <v>13.169</v>
      </c>
      <c r="J188" s="139">
        <f t="shared" si="20"/>
        <v>762.03700000000003</v>
      </c>
      <c r="K188" s="140"/>
      <c r="L188" s="25"/>
      <c r="M188" s="141" t="s">
        <v>1</v>
      </c>
      <c r="N188" s="142" t="s">
        <v>42</v>
      </c>
      <c r="O188" s="143">
        <v>0.59799999999999998</v>
      </c>
      <c r="P188" s="143">
        <f t="shared" si="21"/>
        <v>34.603867999999999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AR188" s="145" t="s">
        <v>197</v>
      </c>
      <c r="AT188" s="145" t="s">
        <v>193</v>
      </c>
      <c r="AU188" s="145" t="s">
        <v>89</v>
      </c>
      <c r="AY188" s="13" t="s">
        <v>191</v>
      </c>
      <c r="BE188" s="146">
        <f t="shared" si="24"/>
        <v>0</v>
      </c>
      <c r="BF188" s="146">
        <f t="shared" si="25"/>
        <v>762.03700000000003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3" t="s">
        <v>89</v>
      </c>
      <c r="BK188" s="147">
        <f t="shared" si="29"/>
        <v>762.03700000000003</v>
      </c>
      <c r="BL188" s="13" t="s">
        <v>197</v>
      </c>
      <c r="BM188" s="145" t="s">
        <v>382</v>
      </c>
    </row>
    <row r="189" spans="2:65" s="1" customFormat="1" ht="22.15" customHeight="1">
      <c r="B189" s="25"/>
      <c r="C189" s="135" t="s">
        <v>383</v>
      </c>
      <c r="D189" s="135" t="s">
        <v>193</v>
      </c>
      <c r="E189" s="136" t="s">
        <v>384</v>
      </c>
      <c r="F189" s="137" t="s">
        <v>385</v>
      </c>
      <c r="G189" s="138" t="s">
        <v>228</v>
      </c>
      <c r="H189" s="139">
        <v>57.866</v>
      </c>
      <c r="I189" s="139">
        <v>4.0490000000000004</v>
      </c>
      <c r="J189" s="139">
        <f t="shared" si="20"/>
        <v>234.29900000000001</v>
      </c>
      <c r="K189" s="140"/>
      <c r="L189" s="25"/>
      <c r="M189" s="141" t="s">
        <v>1</v>
      </c>
      <c r="N189" s="142" t="s">
        <v>42</v>
      </c>
      <c r="O189" s="143">
        <v>0.10199999999999999</v>
      </c>
      <c r="P189" s="143">
        <f t="shared" si="21"/>
        <v>5.9023319999999995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AR189" s="145" t="s">
        <v>197</v>
      </c>
      <c r="AT189" s="145" t="s">
        <v>193</v>
      </c>
      <c r="AU189" s="145" t="s">
        <v>89</v>
      </c>
      <c r="AY189" s="13" t="s">
        <v>191</v>
      </c>
      <c r="BE189" s="146">
        <f t="shared" si="24"/>
        <v>0</v>
      </c>
      <c r="BF189" s="146">
        <f t="shared" si="25"/>
        <v>234.29900000000001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3" t="s">
        <v>89</v>
      </c>
      <c r="BK189" s="147">
        <f t="shared" si="29"/>
        <v>234.29900000000001</v>
      </c>
      <c r="BL189" s="13" t="s">
        <v>197</v>
      </c>
      <c r="BM189" s="145" t="s">
        <v>386</v>
      </c>
    </row>
    <row r="190" spans="2:65" s="11" customFormat="1" ht="22.9" customHeight="1">
      <c r="B190" s="124"/>
      <c r="D190" s="125" t="s">
        <v>75</v>
      </c>
      <c r="E190" s="133" t="s">
        <v>387</v>
      </c>
      <c r="F190" s="133" t="s">
        <v>388</v>
      </c>
      <c r="J190" s="134">
        <f>BK190</f>
        <v>11575.699000000001</v>
      </c>
      <c r="L190" s="124"/>
      <c r="M190" s="128"/>
      <c r="P190" s="129">
        <f>P191</f>
        <v>462.35825399999999</v>
      </c>
      <c r="R190" s="129">
        <f>R191</f>
        <v>0</v>
      </c>
      <c r="T190" s="130">
        <f>T191</f>
        <v>0</v>
      </c>
      <c r="AR190" s="125" t="s">
        <v>83</v>
      </c>
      <c r="AT190" s="131" t="s">
        <v>75</v>
      </c>
      <c r="AU190" s="131" t="s">
        <v>83</v>
      </c>
      <c r="AY190" s="125" t="s">
        <v>191</v>
      </c>
      <c r="BK190" s="132">
        <f>BK191</f>
        <v>11575.699000000001</v>
      </c>
    </row>
    <row r="191" spans="2:65" s="1" customFormat="1" ht="22.15" customHeight="1">
      <c r="B191" s="25"/>
      <c r="C191" s="135" t="s">
        <v>389</v>
      </c>
      <c r="D191" s="135" t="s">
        <v>193</v>
      </c>
      <c r="E191" s="136" t="s">
        <v>390</v>
      </c>
      <c r="F191" s="137" t="s">
        <v>391</v>
      </c>
      <c r="G191" s="138" t="s">
        <v>228</v>
      </c>
      <c r="H191" s="139">
        <v>1287.9059999999999</v>
      </c>
      <c r="I191" s="139">
        <v>8.9879999999999995</v>
      </c>
      <c r="J191" s="139">
        <f>ROUND(I191*H191,3)</f>
        <v>11575.699000000001</v>
      </c>
      <c r="K191" s="140"/>
      <c r="L191" s="25"/>
      <c r="M191" s="141" t="s">
        <v>1</v>
      </c>
      <c r="N191" s="142" t="s">
        <v>42</v>
      </c>
      <c r="O191" s="143">
        <v>0.35899999999999999</v>
      </c>
      <c r="P191" s="143">
        <f>O191*H191</f>
        <v>462.35825399999999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197</v>
      </c>
      <c r="AT191" s="145" t="s">
        <v>193</v>
      </c>
      <c r="AU191" s="145" t="s">
        <v>89</v>
      </c>
      <c r="AY191" s="13" t="s">
        <v>191</v>
      </c>
      <c r="BE191" s="146">
        <f>IF(N191="základná",J191,0)</f>
        <v>0</v>
      </c>
      <c r="BF191" s="146">
        <f>IF(N191="znížená",J191,0)</f>
        <v>11575.699000000001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3" t="s">
        <v>89</v>
      </c>
      <c r="BK191" s="147">
        <f>ROUND(I191*H191,3)</f>
        <v>11575.699000000001</v>
      </c>
      <c r="BL191" s="13" t="s">
        <v>197</v>
      </c>
      <c r="BM191" s="145" t="s">
        <v>392</v>
      </c>
    </row>
    <row r="192" spans="2:65" s="11" customFormat="1" ht="25.9" customHeight="1">
      <c r="B192" s="124"/>
      <c r="D192" s="125" t="s">
        <v>75</v>
      </c>
      <c r="E192" s="126" t="s">
        <v>393</v>
      </c>
      <c r="F192" s="126" t="s">
        <v>394</v>
      </c>
      <c r="J192" s="127">
        <f>BK192</f>
        <v>96335.03300000001</v>
      </c>
      <c r="L192" s="124"/>
      <c r="M192" s="128"/>
      <c r="P192" s="129">
        <f>P193+P213+P218+P222</f>
        <v>1377.15122827</v>
      </c>
      <c r="R192" s="129">
        <f>R193+R213+R218+R222</f>
        <v>22.388897640000003</v>
      </c>
      <c r="T192" s="130">
        <f>T193+T213+T218+T222</f>
        <v>0</v>
      </c>
      <c r="AR192" s="125" t="s">
        <v>89</v>
      </c>
      <c r="AT192" s="131" t="s">
        <v>75</v>
      </c>
      <c r="AU192" s="131" t="s">
        <v>76</v>
      </c>
      <c r="AY192" s="125" t="s">
        <v>191</v>
      </c>
      <c r="BK192" s="132">
        <f>BK193+BK213+BK218+BK222</f>
        <v>96335.03300000001</v>
      </c>
    </row>
    <row r="193" spans="2:65" s="11" customFormat="1" ht="22.9" customHeight="1">
      <c r="B193" s="124"/>
      <c r="D193" s="125" t="s">
        <v>75</v>
      </c>
      <c r="E193" s="133" t="s">
        <v>395</v>
      </c>
      <c r="F193" s="133" t="s">
        <v>396</v>
      </c>
      <c r="J193" s="134">
        <f>BK193</f>
        <v>13308.315000000002</v>
      </c>
      <c r="L193" s="124"/>
      <c r="M193" s="128"/>
      <c r="P193" s="129">
        <f>SUM(P194:P212)</f>
        <v>263.07582939999998</v>
      </c>
      <c r="R193" s="129">
        <f>SUM(R194:R212)</f>
        <v>2.1444420299999996</v>
      </c>
      <c r="T193" s="130">
        <f>SUM(T194:T212)</f>
        <v>0</v>
      </c>
      <c r="AR193" s="125" t="s">
        <v>89</v>
      </c>
      <c r="AT193" s="131" t="s">
        <v>75</v>
      </c>
      <c r="AU193" s="131" t="s">
        <v>83</v>
      </c>
      <c r="AY193" s="125" t="s">
        <v>191</v>
      </c>
      <c r="BK193" s="132">
        <f>SUM(BK194:BK212)</f>
        <v>13308.315000000002</v>
      </c>
    </row>
    <row r="194" spans="2:65" s="1" customFormat="1" ht="30" customHeight="1">
      <c r="B194" s="25"/>
      <c r="C194" s="135" t="s">
        <v>397</v>
      </c>
      <c r="D194" s="135" t="s">
        <v>193</v>
      </c>
      <c r="E194" s="136" t="s">
        <v>398</v>
      </c>
      <c r="F194" s="137" t="s">
        <v>399</v>
      </c>
      <c r="G194" s="138" t="s">
        <v>233</v>
      </c>
      <c r="H194" s="139">
        <v>644.86099999999999</v>
      </c>
      <c r="I194" s="139">
        <v>3.9780000000000002</v>
      </c>
      <c r="J194" s="139">
        <f t="shared" ref="J194:J212" si="30">ROUND(I194*H194,3)</f>
        <v>2565.2570000000001</v>
      </c>
      <c r="K194" s="140"/>
      <c r="L194" s="25"/>
      <c r="M194" s="141" t="s">
        <v>1</v>
      </c>
      <c r="N194" s="142" t="s">
        <v>42</v>
      </c>
      <c r="O194" s="143">
        <v>0.16300000000000001</v>
      </c>
      <c r="P194" s="143">
        <f t="shared" ref="P194:P212" si="31">O194*H194</f>
        <v>105.112343</v>
      </c>
      <c r="Q194" s="143">
        <v>3.0000000000000001E-5</v>
      </c>
      <c r="R194" s="143">
        <f t="shared" ref="R194:R212" si="32">Q194*H194</f>
        <v>1.9345830000000001E-2</v>
      </c>
      <c r="S194" s="143">
        <v>0</v>
      </c>
      <c r="T194" s="144">
        <f t="shared" ref="T194:T212" si="33">S194*H194</f>
        <v>0</v>
      </c>
      <c r="AR194" s="145" t="s">
        <v>256</v>
      </c>
      <c r="AT194" s="145" t="s">
        <v>193</v>
      </c>
      <c r="AU194" s="145" t="s">
        <v>89</v>
      </c>
      <c r="AY194" s="13" t="s">
        <v>191</v>
      </c>
      <c r="BE194" s="146">
        <f t="shared" ref="BE194:BE212" si="34">IF(N194="základná",J194,0)</f>
        <v>0</v>
      </c>
      <c r="BF194" s="146">
        <f t="shared" ref="BF194:BF212" si="35">IF(N194="znížená",J194,0)</f>
        <v>2565.2570000000001</v>
      </c>
      <c r="BG194" s="146">
        <f t="shared" ref="BG194:BG212" si="36">IF(N194="zákl. prenesená",J194,0)</f>
        <v>0</v>
      </c>
      <c r="BH194" s="146">
        <f t="shared" ref="BH194:BH212" si="37">IF(N194="zníž. prenesená",J194,0)</f>
        <v>0</v>
      </c>
      <c r="BI194" s="146">
        <f t="shared" ref="BI194:BI212" si="38">IF(N194="nulová",J194,0)</f>
        <v>0</v>
      </c>
      <c r="BJ194" s="13" t="s">
        <v>89</v>
      </c>
      <c r="BK194" s="147">
        <f t="shared" ref="BK194:BK212" si="39">ROUND(I194*H194,3)</f>
        <v>2565.2570000000001</v>
      </c>
      <c r="BL194" s="13" t="s">
        <v>256</v>
      </c>
      <c r="BM194" s="145" t="s">
        <v>400</v>
      </c>
    </row>
    <row r="195" spans="2:65" s="1" customFormat="1" ht="34.9" customHeight="1">
      <c r="B195" s="25"/>
      <c r="C195" s="148" t="s">
        <v>401</v>
      </c>
      <c r="D195" s="148" t="s">
        <v>225</v>
      </c>
      <c r="E195" s="149" t="s">
        <v>402</v>
      </c>
      <c r="F195" s="150" t="s">
        <v>403</v>
      </c>
      <c r="G195" s="151" t="s">
        <v>233</v>
      </c>
      <c r="H195" s="152">
        <v>741.59</v>
      </c>
      <c r="I195" s="152">
        <v>6.0620000000000003</v>
      </c>
      <c r="J195" s="152">
        <f t="shared" si="30"/>
        <v>4495.5190000000002</v>
      </c>
      <c r="K195" s="153"/>
      <c r="L195" s="154"/>
      <c r="M195" s="155" t="s">
        <v>1</v>
      </c>
      <c r="N195" s="156" t="s">
        <v>42</v>
      </c>
      <c r="O195" s="143">
        <v>0</v>
      </c>
      <c r="P195" s="143">
        <f t="shared" si="31"/>
        <v>0</v>
      </c>
      <c r="Q195" s="143">
        <v>2E-3</v>
      </c>
      <c r="R195" s="143">
        <f t="shared" si="32"/>
        <v>1.4831800000000002</v>
      </c>
      <c r="S195" s="143">
        <v>0</v>
      </c>
      <c r="T195" s="144">
        <f t="shared" si="33"/>
        <v>0</v>
      </c>
      <c r="AR195" s="145" t="s">
        <v>321</v>
      </c>
      <c r="AT195" s="145" t="s">
        <v>225</v>
      </c>
      <c r="AU195" s="145" t="s">
        <v>89</v>
      </c>
      <c r="AY195" s="13" t="s">
        <v>191</v>
      </c>
      <c r="BE195" s="146">
        <f t="shared" si="34"/>
        <v>0</v>
      </c>
      <c r="BF195" s="146">
        <f t="shared" si="35"/>
        <v>4495.5190000000002</v>
      </c>
      <c r="BG195" s="146">
        <f t="shared" si="36"/>
        <v>0</v>
      </c>
      <c r="BH195" s="146">
        <f t="shared" si="37"/>
        <v>0</v>
      </c>
      <c r="BI195" s="146">
        <f t="shared" si="38"/>
        <v>0</v>
      </c>
      <c r="BJ195" s="13" t="s">
        <v>89</v>
      </c>
      <c r="BK195" s="147">
        <f t="shared" si="39"/>
        <v>4495.5190000000002</v>
      </c>
      <c r="BL195" s="13" t="s">
        <v>256</v>
      </c>
      <c r="BM195" s="145" t="s">
        <v>404</v>
      </c>
    </row>
    <row r="196" spans="2:65" s="1" customFormat="1" ht="30" customHeight="1">
      <c r="B196" s="25"/>
      <c r="C196" s="135" t="s">
        <v>405</v>
      </c>
      <c r="D196" s="135" t="s">
        <v>193</v>
      </c>
      <c r="E196" s="136" t="s">
        <v>406</v>
      </c>
      <c r="F196" s="137" t="s">
        <v>407</v>
      </c>
      <c r="G196" s="138" t="s">
        <v>233</v>
      </c>
      <c r="H196" s="139">
        <v>10.4</v>
      </c>
      <c r="I196" s="139">
        <v>4.2889999999999997</v>
      </c>
      <c r="J196" s="139">
        <f t="shared" si="30"/>
        <v>44.606000000000002</v>
      </c>
      <c r="K196" s="140"/>
      <c r="L196" s="25"/>
      <c r="M196" s="141" t="s">
        <v>1</v>
      </c>
      <c r="N196" s="142" t="s">
        <v>42</v>
      </c>
      <c r="O196" s="143">
        <v>0.2203</v>
      </c>
      <c r="P196" s="143">
        <f t="shared" si="31"/>
        <v>2.2911199999999998</v>
      </c>
      <c r="Q196" s="143">
        <v>8.0000000000000007E-5</v>
      </c>
      <c r="R196" s="143">
        <f t="shared" si="32"/>
        <v>8.3200000000000006E-4</v>
      </c>
      <c r="S196" s="143">
        <v>0</v>
      </c>
      <c r="T196" s="144">
        <f t="shared" si="33"/>
        <v>0</v>
      </c>
      <c r="AR196" s="145" t="s">
        <v>256</v>
      </c>
      <c r="AT196" s="145" t="s">
        <v>193</v>
      </c>
      <c r="AU196" s="145" t="s">
        <v>89</v>
      </c>
      <c r="AY196" s="13" t="s">
        <v>191</v>
      </c>
      <c r="BE196" s="146">
        <f t="shared" si="34"/>
        <v>0</v>
      </c>
      <c r="BF196" s="146">
        <f t="shared" si="35"/>
        <v>44.606000000000002</v>
      </c>
      <c r="BG196" s="146">
        <f t="shared" si="36"/>
        <v>0</v>
      </c>
      <c r="BH196" s="146">
        <f t="shared" si="37"/>
        <v>0</v>
      </c>
      <c r="BI196" s="146">
        <f t="shared" si="38"/>
        <v>0</v>
      </c>
      <c r="BJ196" s="13" t="s">
        <v>89</v>
      </c>
      <c r="BK196" s="147">
        <f t="shared" si="39"/>
        <v>44.606000000000002</v>
      </c>
      <c r="BL196" s="13" t="s">
        <v>256</v>
      </c>
      <c r="BM196" s="145" t="s">
        <v>408</v>
      </c>
    </row>
    <row r="197" spans="2:65" s="1" customFormat="1" ht="34.9" customHeight="1">
      <c r="B197" s="25"/>
      <c r="C197" s="148" t="s">
        <v>409</v>
      </c>
      <c r="D197" s="148" t="s">
        <v>225</v>
      </c>
      <c r="E197" s="149" t="s">
        <v>402</v>
      </c>
      <c r="F197" s="150" t="s">
        <v>403</v>
      </c>
      <c r="G197" s="151" t="s">
        <v>233</v>
      </c>
      <c r="H197" s="152">
        <v>11.96</v>
      </c>
      <c r="I197" s="152">
        <v>6.0620000000000003</v>
      </c>
      <c r="J197" s="152">
        <f t="shared" si="30"/>
        <v>72.501999999999995</v>
      </c>
      <c r="K197" s="153"/>
      <c r="L197" s="154"/>
      <c r="M197" s="155" t="s">
        <v>1</v>
      </c>
      <c r="N197" s="156" t="s">
        <v>42</v>
      </c>
      <c r="O197" s="143">
        <v>0</v>
      </c>
      <c r="P197" s="143">
        <f t="shared" si="31"/>
        <v>0</v>
      </c>
      <c r="Q197" s="143">
        <v>2E-3</v>
      </c>
      <c r="R197" s="143">
        <f t="shared" si="32"/>
        <v>2.3920000000000004E-2</v>
      </c>
      <c r="S197" s="143">
        <v>0</v>
      </c>
      <c r="T197" s="144">
        <f t="shared" si="33"/>
        <v>0</v>
      </c>
      <c r="AR197" s="145" t="s">
        <v>321</v>
      </c>
      <c r="AT197" s="145" t="s">
        <v>225</v>
      </c>
      <c r="AU197" s="145" t="s">
        <v>89</v>
      </c>
      <c r="AY197" s="13" t="s">
        <v>191</v>
      </c>
      <c r="BE197" s="146">
        <f t="shared" si="34"/>
        <v>0</v>
      </c>
      <c r="BF197" s="146">
        <f t="shared" si="35"/>
        <v>72.501999999999995</v>
      </c>
      <c r="BG197" s="146">
        <f t="shared" si="36"/>
        <v>0</v>
      </c>
      <c r="BH197" s="146">
        <f t="shared" si="37"/>
        <v>0</v>
      </c>
      <c r="BI197" s="146">
        <f t="shared" si="38"/>
        <v>0</v>
      </c>
      <c r="BJ197" s="13" t="s">
        <v>89</v>
      </c>
      <c r="BK197" s="147">
        <f t="shared" si="39"/>
        <v>72.501999999999995</v>
      </c>
      <c r="BL197" s="13" t="s">
        <v>256</v>
      </c>
      <c r="BM197" s="145" t="s">
        <v>410</v>
      </c>
    </row>
    <row r="198" spans="2:65" s="1" customFormat="1" ht="30" customHeight="1">
      <c r="B198" s="25"/>
      <c r="C198" s="135" t="s">
        <v>411</v>
      </c>
      <c r="D198" s="135" t="s">
        <v>193</v>
      </c>
      <c r="E198" s="136" t="s">
        <v>412</v>
      </c>
      <c r="F198" s="137" t="s">
        <v>413</v>
      </c>
      <c r="G198" s="138" t="s">
        <v>233</v>
      </c>
      <c r="H198" s="139">
        <v>52.816000000000003</v>
      </c>
      <c r="I198" s="139">
        <v>4.2850000000000001</v>
      </c>
      <c r="J198" s="139">
        <f t="shared" si="30"/>
        <v>226.31700000000001</v>
      </c>
      <c r="K198" s="140"/>
      <c r="L198" s="25"/>
      <c r="M198" s="141" t="s">
        <v>1</v>
      </c>
      <c r="N198" s="142" t="s">
        <v>42</v>
      </c>
      <c r="O198" s="143">
        <v>0.18</v>
      </c>
      <c r="P198" s="143">
        <f t="shared" si="31"/>
        <v>9.5068800000000007</v>
      </c>
      <c r="Q198" s="143">
        <v>3.0000000000000001E-5</v>
      </c>
      <c r="R198" s="143">
        <f t="shared" si="32"/>
        <v>1.5844800000000001E-3</v>
      </c>
      <c r="S198" s="143">
        <v>0</v>
      </c>
      <c r="T198" s="144">
        <f t="shared" si="33"/>
        <v>0</v>
      </c>
      <c r="AR198" s="145" t="s">
        <v>256</v>
      </c>
      <c r="AT198" s="145" t="s">
        <v>193</v>
      </c>
      <c r="AU198" s="145" t="s">
        <v>89</v>
      </c>
      <c r="AY198" s="13" t="s">
        <v>191</v>
      </c>
      <c r="BE198" s="146">
        <f t="shared" si="34"/>
        <v>0</v>
      </c>
      <c r="BF198" s="146">
        <f t="shared" si="35"/>
        <v>226.31700000000001</v>
      </c>
      <c r="BG198" s="146">
        <f t="shared" si="36"/>
        <v>0</v>
      </c>
      <c r="BH198" s="146">
        <f t="shared" si="37"/>
        <v>0</v>
      </c>
      <c r="BI198" s="146">
        <f t="shared" si="38"/>
        <v>0</v>
      </c>
      <c r="BJ198" s="13" t="s">
        <v>89</v>
      </c>
      <c r="BK198" s="147">
        <f t="shared" si="39"/>
        <v>226.31700000000001</v>
      </c>
      <c r="BL198" s="13" t="s">
        <v>256</v>
      </c>
      <c r="BM198" s="145" t="s">
        <v>414</v>
      </c>
    </row>
    <row r="199" spans="2:65" s="1" customFormat="1" ht="34.9" customHeight="1">
      <c r="B199" s="25"/>
      <c r="C199" s="148" t="s">
        <v>415</v>
      </c>
      <c r="D199" s="148" t="s">
        <v>225</v>
      </c>
      <c r="E199" s="149" t="s">
        <v>402</v>
      </c>
      <c r="F199" s="150" t="s">
        <v>403</v>
      </c>
      <c r="G199" s="151" t="s">
        <v>233</v>
      </c>
      <c r="H199" s="152">
        <v>63.378999999999998</v>
      </c>
      <c r="I199" s="152">
        <v>6.0620000000000003</v>
      </c>
      <c r="J199" s="152">
        <f t="shared" si="30"/>
        <v>384.20299999999997</v>
      </c>
      <c r="K199" s="153"/>
      <c r="L199" s="154"/>
      <c r="M199" s="155" t="s">
        <v>1</v>
      </c>
      <c r="N199" s="156" t="s">
        <v>42</v>
      </c>
      <c r="O199" s="143">
        <v>0</v>
      </c>
      <c r="P199" s="143">
        <f t="shared" si="31"/>
        <v>0</v>
      </c>
      <c r="Q199" s="143">
        <v>2E-3</v>
      </c>
      <c r="R199" s="143">
        <f t="shared" si="32"/>
        <v>0.12675800000000001</v>
      </c>
      <c r="S199" s="143">
        <v>0</v>
      </c>
      <c r="T199" s="144">
        <f t="shared" si="33"/>
        <v>0</v>
      </c>
      <c r="AR199" s="145" t="s">
        <v>321</v>
      </c>
      <c r="AT199" s="145" t="s">
        <v>225</v>
      </c>
      <c r="AU199" s="145" t="s">
        <v>89</v>
      </c>
      <c r="AY199" s="13" t="s">
        <v>191</v>
      </c>
      <c r="BE199" s="146">
        <f t="shared" si="34"/>
        <v>0</v>
      </c>
      <c r="BF199" s="146">
        <f t="shared" si="35"/>
        <v>384.20299999999997</v>
      </c>
      <c r="BG199" s="146">
        <f t="shared" si="36"/>
        <v>0</v>
      </c>
      <c r="BH199" s="146">
        <f t="shared" si="37"/>
        <v>0</v>
      </c>
      <c r="BI199" s="146">
        <f t="shared" si="38"/>
        <v>0</v>
      </c>
      <c r="BJ199" s="13" t="s">
        <v>89</v>
      </c>
      <c r="BK199" s="147">
        <f t="shared" si="39"/>
        <v>384.20299999999997</v>
      </c>
      <c r="BL199" s="13" t="s">
        <v>256</v>
      </c>
      <c r="BM199" s="145" t="s">
        <v>416</v>
      </c>
    </row>
    <row r="200" spans="2:65" s="1" customFormat="1" ht="34.9" customHeight="1">
      <c r="B200" s="25"/>
      <c r="C200" s="135" t="s">
        <v>417</v>
      </c>
      <c r="D200" s="135" t="s">
        <v>193</v>
      </c>
      <c r="E200" s="136" t="s">
        <v>418</v>
      </c>
      <c r="F200" s="137" t="s">
        <v>419</v>
      </c>
      <c r="G200" s="138" t="s">
        <v>233</v>
      </c>
      <c r="H200" s="139">
        <v>644.86099999999999</v>
      </c>
      <c r="I200" s="139">
        <v>1.855</v>
      </c>
      <c r="J200" s="139">
        <f t="shared" si="30"/>
        <v>1196.2170000000001</v>
      </c>
      <c r="K200" s="140"/>
      <c r="L200" s="25"/>
      <c r="M200" s="141" t="s">
        <v>1</v>
      </c>
      <c r="N200" s="142" t="s">
        <v>42</v>
      </c>
      <c r="O200" s="143">
        <v>9.0020000000000003E-2</v>
      </c>
      <c r="P200" s="143">
        <f t="shared" si="31"/>
        <v>58.050387219999998</v>
      </c>
      <c r="Q200" s="143">
        <v>0</v>
      </c>
      <c r="R200" s="143">
        <f t="shared" si="32"/>
        <v>0</v>
      </c>
      <c r="S200" s="143">
        <v>0</v>
      </c>
      <c r="T200" s="144">
        <f t="shared" si="33"/>
        <v>0</v>
      </c>
      <c r="AR200" s="145" t="s">
        <v>256</v>
      </c>
      <c r="AT200" s="145" t="s">
        <v>193</v>
      </c>
      <c r="AU200" s="145" t="s">
        <v>89</v>
      </c>
      <c r="AY200" s="13" t="s">
        <v>191</v>
      </c>
      <c r="BE200" s="146">
        <f t="shared" si="34"/>
        <v>0</v>
      </c>
      <c r="BF200" s="146">
        <f t="shared" si="35"/>
        <v>1196.2170000000001</v>
      </c>
      <c r="BG200" s="146">
        <f t="shared" si="36"/>
        <v>0</v>
      </c>
      <c r="BH200" s="146">
        <f t="shared" si="37"/>
        <v>0</v>
      </c>
      <c r="BI200" s="146">
        <f t="shared" si="38"/>
        <v>0</v>
      </c>
      <c r="BJ200" s="13" t="s">
        <v>89</v>
      </c>
      <c r="BK200" s="147">
        <f t="shared" si="39"/>
        <v>1196.2170000000001</v>
      </c>
      <c r="BL200" s="13" t="s">
        <v>256</v>
      </c>
      <c r="BM200" s="145" t="s">
        <v>420</v>
      </c>
    </row>
    <row r="201" spans="2:65" s="1" customFormat="1" ht="14.45" customHeight="1">
      <c r="B201" s="25"/>
      <c r="C201" s="148" t="s">
        <v>421</v>
      </c>
      <c r="D201" s="148" t="s">
        <v>225</v>
      </c>
      <c r="E201" s="149" t="s">
        <v>296</v>
      </c>
      <c r="F201" s="150" t="s">
        <v>297</v>
      </c>
      <c r="G201" s="151" t="s">
        <v>233</v>
      </c>
      <c r="H201" s="152">
        <v>741.59</v>
      </c>
      <c r="I201" s="152">
        <v>1.3240000000000001</v>
      </c>
      <c r="J201" s="152">
        <f t="shared" si="30"/>
        <v>981.86500000000001</v>
      </c>
      <c r="K201" s="153"/>
      <c r="L201" s="154"/>
      <c r="M201" s="155" t="s">
        <v>1</v>
      </c>
      <c r="N201" s="156" t="s">
        <v>42</v>
      </c>
      <c r="O201" s="143">
        <v>0</v>
      </c>
      <c r="P201" s="143">
        <f t="shared" si="31"/>
        <v>0</v>
      </c>
      <c r="Q201" s="143">
        <v>2.9999999999999997E-4</v>
      </c>
      <c r="R201" s="143">
        <f t="shared" si="32"/>
        <v>0.22247699999999998</v>
      </c>
      <c r="S201" s="143">
        <v>0</v>
      </c>
      <c r="T201" s="144">
        <f t="shared" si="33"/>
        <v>0</v>
      </c>
      <c r="AR201" s="145" t="s">
        <v>321</v>
      </c>
      <c r="AT201" s="145" t="s">
        <v>225</v>
      </c>
      <c r="AU201" s="145" t="s">
        <v>89</v>
      </c>
      <c r="AY201" s="13" t="s">
        <v>191</v>
      </c>
      <c r="BE201" s="146">
        <f t="shared" si="34"/>
        <v>0</v>
      </c>
      <c r="BF201" s="146">
        <f t="shared" si="35"/>
        <v>981.86500000000001</v>
      </c>
      <c r="BG201" s="146">
        <f t="shared" si="36"/>
        <v>0</v>
      </c>
      <c r="BH201" s="146">
        <f t="shared" si="37"/>
        <v>0</v>
      </c>
      <c r="BI201" s="146">
        <f t="shared" si="38"/>
        <v>0</v>
      </c>
      <c r="BJ201" s="13" t="s">
        <v>89</v>
      </c>
      <c r="BK201" s="147">
        <f t="shared" si="39"/>
        <v>981.86500000000001</v>
      </c>
      <c r="BL201" s="13" t="s">
        <v>256</v>
      </c>
      <c r="BM201" s="145" t="s">
        <v>422</v>
      </c>
    </row>
    <row r="202" spans="2:65" s="1" customFormat="1" ht="34.9" customHeight="1">
      <c r="B202" s="25"/>
      <c r="C202" s="135" t="s">
        <v>423</v>
      </c>
      <c r="D202" s="135" t="s">
        <v>193</v>
      </c>
      <c r="E202" s="136" t="s">
        <v>418</v>
      </c>
      <c r="F202" s="137" t="s">
        <v>419</v>
      </c>
      <c r="G202" s="138" t="s">
        <v>233</v>
      </c>
      <c r="H202" s="139">
        <v>10.4</v>
      </c>
      <c r="I202" s="139">
        <v>1.855</v>
      </c>
      <c r="J202" s="139">
        <f t="shared" si="30"/>
        <v>19.292000000000002</v>
      </c>
      <c r="K202" s="140"/>
      <c r="L202" s="25"/>
      <c r="M202" s="141" t="s">
        <v>1</v>
      </c>
      <c r="N202" s="142" t="s">
        <v>42</v>
      </c>
      <c r="O202" s="143">
        <v>9.0020000000000003E-2</v>
      </c>
      <c r="P202" s="143">
        <f t="shared" si="31"/>
        <v>0.93620800000000004</v>
      </c>
      <c r="Q202" s="143">
        <v>0</v>
      </c>
      <c r="R202" s="143">
        <f t="shared" si="32"/>
        <v>0</v>
      </c>
      <c r="S202" s="143">
        <v>0</v>
      </c>
      <c r="T202" s="144">
        <f t="shared" si="33"/>
        <v>0</v>
      </c>
      <c r="AR202" s="145" t="s">
        <v>256</v>
      </c>
      <c r="AT202" s="145" t="s">
        <v>193</v>
      </c>
      <c r="AU202" s="145" t="s">
        <v>89</v>
      </c>
      <c r="AY202" s="13" t="s">
        <v>191</v>
      </c>
      <c r="BE202" s="146">
        <f t="shared" si="34"/>
        <v>0</v>
      </c>
      <c r="BF202" s="146">
        <f t="shared" si="35"/>
        <v>19.292000000000002</v>
      </c>
      <c r="BG202" s="146">
        <f t="shared" si="36"/>
        <v>0</v>
      </c>
      <c r="BH202" s="146">
        <f t="shared" si="37"/>
        <v>0</v>
      </c>
      <c r="BI202" s="146">
        <f t="shared" si="38"/>
        <v>0</v>
      </c>
      <c r="BJ202" s="13" t="s">
        <v>89</v>
      </c>
      <c r="BK202" s="147">
        <f t="shared" si="39"/>
        <v>19.292000000000002</v>
      </c>
      <c r="BL202" s="13" t="s">
        <v>256</v>
      </c>
      <c r="BM202" s="145" t="s">
        <v>424</v>
      </c>
    </row>
    <row r="203" spans="2:65" s="1" customFormat="1" ht="14.45" customHeight="1">
      <c r="B203" s="25"/>
      <c r="C203" s="148" t="s">
        <v>425</v>
      </c>
      <c r="D203" s="148" t="s">
        <v>225</v>
      </c>
      <c r="E203" s="149" t="s">
        <v>426</v>
      </c>
      <c r="F203" s="150" t="s">
        <v>427</v>
      </c>
      <c r="G203" s="151" t="s">
        <v>233</v>
      </c>
      <c r="H203" s="152">
        <v>11.96</v>
      </c>
      <c r="I203" s="152">
        <v>0.81599999999999995</v>
      </c>
      <c r="J203" s="152">
        <f t="shared" si="30"/>
        <v>9.7590000000000003</v>
      </c>
      <c r="K203" s="153"/>
      <c r="L203" s="154"/>
      <c r="M203" s="155" t="s">
        <v>1</v>
      </c>
      <c r="N203" s="156" t="s">
        <v>42</v>
      </c>
      <c r="O203" s="143">
        <v>0</v>
      </c>
      <c r="P203" s="143">
        <f t="shared" si="31"/>
        <v>0</v>
      </c>
      <c r="Q203" s="143">
        <v>2.0000000000000001E-4</v>
      </c>
      <c r="R203" s="143">
        <f t="shared" si="32"/>
        <v>2.3920000000000005E-3</v>
      </c>
      <c r="S203" s="143">
        <v>0</v>
      </c>
      <c r="T203" s="144">
        <f t="shared" si="33"/>
        <v>0</v>
      </c>
      <c r="AR203" s="145" t="s">
        <v>321</v>
      </c>
      <c r="AT203" s="145" t="s">
        <v>225</v>
      </c>
      <c r="AU203" s="145" t="s">
        <v>89</v>
      </c>
      <c r="AY203" s="13" t="s">
        <v>191</v>
      </c>
      <c r="BE203" s="146">
        <f t="shared" si="34"/>
        <v>0</v>
      </c>
      <c r="BF203" s="146">
        <f t="shared" si="35"/>
        <v>9.7590000000000003</v>
      </c>
      <c r="BG203" s="146">
        <f t="shared" si="36"/>
        <v>0</v>
      </c>
      <c r="BH203" s="146">
        <f t="shared" si="37"/>
        <v>0</v>
      </c>
      <c r="BI203" s="146">
        <f t="shared" si="38"/>
        <v>0</v>
      </c>
      <c r="BJ203" s="13" t="s">
        <v>89</v>
      </c>
      <c r="BK203" s="147">
        <f t="shared" si="39"/>
        <v>9.7590000000000003</v>
      </c>
      <c r="BL203" s="13" t="s">
        <v>256</v>
      </c>
      <c r="BM203" s="145" t="s">
        <v>428</v>
      </c>
    </row>
    <row r="204" spans="2:65" s="1" customFormat="1" ht="34.9" customHeight="1">
      <c r="B204" s="25"/>
      <c r="C204" s="135" t="s">
        <v>429</v>
      </c>
      <c r="D204" s="135" t="s">
        <v>193</v>
      </c>
      <c r="E204" s="136" t="s">
        <v>430</v>
      </c>
      <c r="F204" s="137" t="s">
        <v>431</v>
      </c>
      <c r="G204" s="138" t="s">
        <v>233</v>
      </c>
      <c r="H204" s="139">
        <v>644.86099999999999</v>
      </c>
      <c r="I204" s="139">
        <v>2.246</v>
      </c>
      <c r="J204" s="139">
        <f t="shared" si="30"/>
        <v>1448.3579999999999</v>
      </c>
      <c r="K204" s="140"/>
      <c r="L204" s="25"/>
      <c r="M204" s="141" t="s">
        <v>1</v>
      </c>
      <c r="N204" s="142" t="s">
        <v>42</v>
      </c>
      <c r="O204" s="143">
        <v>0.10902000000000001</v>
      </c>
      <c r="P204" s="143">
        <f t="shared" si="31"/>
        <v>70.302746220000003</v>
      </c>
      <c r="Q204" s="143">
        <v>0</v>
      </c>
      <c r="R204" s="143">
        <f t="shared" si="32"/>
        <v>0</v>
      </c>
      <c r="S204" s="143">
        <v>0</v>
      </c>
      <c r="T204" s="144">
        <f t="shared" si="33"/>
        <v>0</v>
      </c>
      <c r="AR204" s="145" t="s">
        <v>256</v>
      </c>
      <c r="AT204" s="145" t="s">
        <v>193</v>
      </c>
      <c r="AU204" s="145" t="s">
        <v>89</v>
      </c>
      <c r="AY204" s="13" t="s">
        <v>191</v>
      </c>
      <c r="BE204" s="146">
        <f t="shared" si="34"/>
        <v>0</v>
      </c>
      <c r="BF204" s="146">
        <f t="shared" si="35"/>
        <v>1448.3579999999999</v>
      </c>
      <c r="BG204" s="146">
        <f t="shared" si="36"/>
        <v>0</v>
      </c>
      <c r="BH204" s="146">
        <f t="shared" si="37"/>
        <v>0</v>
      </c>
      <c r="BI204" s="146">
        <f t="shared" si="38"/>
        <v>0</v>
      </c>
      <c r="BJ204" s="13" t="s">
        <v>89</v>
      </c>
      <c r="BK204" s="147">
        <f t="shared" si="39"/>
        <v>1448.3579999999999</v>
      </c>
      <c r="BL204" s="13" t="s">
        <v>256</v>
      </c>
      <c r="BM204" s="145" t="s">
        <v>432</v>
      </c>
    </row>
    <row r="205" spans="2:65" s="1" customFormat="1" ht="14.45" customHeight="1">
      <c r="B205" s="25"/>
      <c r="C205" s="148" t="s">
        <v>433</v>
      </c>
      <c r="D205" s="148" t="s">
        <v>225</v>
      </c>
      <c r="E205" s="149" t="s">
        <v>296</v>
      </c>
      <c r="F205" s="150" t="s">
        <v>297</v>
      </c>
      <c r="G205" s="151" t="s">
        <v>233</v>
      </c>
      <c r="H205" s="152">
        <v>741.59</v>
      </c>
      <c r="I205" s="152">
        <v>1.3240000000000001</v>
      </c>
      <c r="J205" s="152">
        <f t="shared" si="30"/>
        <v>981.86500000000001</v>
      </c>
      <c r="K205" s="153"/>
      <c r="L205" s="154"/>
      <c r="M205" s="155" t="s">
        <v>1</v>
      </c>
      <c r="N205" s="156" t="s">
        <v>42</v>
      </c>
      <c r="O205" s="143">
        <v>0</v>
      </c>
      <c r="P205" s="143">
        <f t="shared" si="31"/>
        <v>0</v>
      </c>
      <c r="Q205" s="143">
        <v>2.9999999999999997E-4</v>
      </c>
      <c r="R205" s="143">
        <f t="shared" si="32"/>
        <v>0.22247699999999998</v>
      </c>
      <c r="S205" s="143">
        <v>0</v>
      </c>
      <c r="T205" s="144">
        <f t="shared" si="33"/>
        <v>0</v>
      </c>
      <c r="AR205" s="145" t="s">
        <v>321</v>
      </c>
      <c r="AT205" s="145" t="s">
        <v>225</v>
      </c>
      <c r="AU205" s="145" t="s">
        <v>89</v>
      </c>
      <c r="AY205" s="13" t="s">
        <v>191</v>
      </c>
      <c r="BE205" s="146">
        <f t="shared" si="34"/>
        <v>0</v>
      </c>
      <c r="BF205" s="146">
        <f t="shared" si="35"/>
        <v>981.86500000000001</v>
      </c>
      <c r="BG205" s="146">
        <f t="shared" si="36"/>
        <v>0</v>
      </c>
      <c r="BH205" s="146">
        <f t="shared" si="37"/>
        <v>0</v>
      </c>
      <c r="BI205" s="146">
        <f t="shared" si="38"/>
        <v>0</v>
      </c>
      <c r="BJ205" s="13" t="s">
        <v>89</v>
      </c>
      <c r="BK205" s="147">
        <f t="shared" si="39"/>
        <v>981.86500000000001</v>
      </c>
      <c r="BL205" s="13" t="s">
        <v>256</v>
      </c>
      <c r="BM205" s="145" t="s">
        <v>434</v>
      </c>
    </row>
    <row r="206" spans="2:65" s="1" customFormat="1" ht="34.9" customHeight="1">
      <c r="B206" s="25"/>
      <c r="C206" s="135" t="s">
        <v>435</v>
      </c>
      <c r="D206" s="135" t="s">
        <v>193</v>
      </c>
      <c r="E206" s="136" t="s">
        <v>430</v>
      </c>
      <c r="F206" s="137" t="s">
        <v>431</v>
      </c>
      <c r="G206" s="138" t="s">
        <v>233</v>
      </c>
      <c r="H206" s="139">
        <v>10.4</v>
      </c>
      <c r="I206" s="139">
        <v>2.246</v>
      </c>
      <c r="J206" s="139">
        <f t="shared" si="30"/>
        <v>23.358000000000001</v>
      </c>
      <c r="K206" s="140"/>
      <c r="L206" s="25"/>
      <c r="M206" s="141" t="s">
        <v>1</v>
      </c>
      <c r="N206" s="142" t="s">
        <v>42</v>
      </c>
      <c r="O206" s="143">
        <v>0.10902000000000001</v>
      </c>
      <c r="P206" s="143">
        <f t="shared" si="31"/>
        <v>1.1338080000000001</v>
      </c>
      <c r="Q206" s="143">
        <v>0</v>
      </c>
      <c r="R206" s="143">
        <f t="shared" si="32"/>
        <v>0</v>
      </c>
      <c r="S206" s="143">
        <v>0</v>
      </c>
      <c r="T206" s="144">
        <f t="shared" si="33"/>
        <v>0</v>
      </c>
      <c r="AR206" s="145" t="s">
        <v>256</v>
      </c>
      <c r="AT206" s="145" t="s">
        <v>193</v>
      </c>
      <c r="AU206" s="145" t="s">
        <v>89</v>
      </c>
      <c r="AY206" s="13" t="s">
        <v>191</v>
      </c>
      <c r="BE206" s="146">
        <f t="shared" si="34"/>
        <v>0</v>
      </c>
      <c r="BF206" s="146">
        <f t="shared" si="35"/>
        <v>23.358000000000001</v>
      </c>
      <c r="BG206" s="146">
        <f t="shared" si="36"/>
        <v>0</v>
      </c>
      <c r="BH206" s="146">
        <f t="shared" si="37"/>
        <v>0</v>
      </c>
      <c r="BI206" s="146">
        <f t="shared" si="38"/>
        <v>0</v>
      </c>
      <c r="BJ206" s="13" t="s">
        <v>89</v>
      </c>
      <c r="BK206" s="147">
        <f t="shared" si="39"/>
        <v>23.358000000000001</v>
      </c>
      <c r="BL206" s="13" t="s">
        <v>256</v>
      </c>
      <c r="BM206" s="145" t="s">
        <v>436</v>
      </c>
    </row>
    <row r="207" spans="2:65" s="1" customFormat="1" ht="14.45" customHeight="1">
      <c r="B207" s="25"/>
      <c r="C207" s="148" t="s">
        <v>437</v>
      </c>
      <c r="D207" s="148" t="s">
        <v>225</v>
      </c>
      <c r="E207" s="149" t="s">
        <v>426</v>
      </c>
      <c r="F207" s="150" t="s">
        <v>427</v>
      </c>
      <c r="G207" s="151" t="s">
        <v>233</v>
      </c>
      <c r="H207" s="152">
        <v>11.96</v>
      </c>
      <c r="I207" s="152">
        <v>0.81599999999999995</v>
      </c>
      <c r="J207" s="152">
        <f t="shared" si="30"/>
        <v>9.7590000000000003</v>
      </c>
      <c r="K207" s="153"/>
      <c r="L207" s="154"/>
      <c r="M207" s="155" t="s">
        <v>1</v>
      </c>
      <c r="N207" s="156" t="s">
        <v>42</v>
      </c>
      <c r="O207" s="143">
        <v>0</v>
      </c>
      <c r="P207" s="143">
        <f t="shared" si="31"/>
        <v>0</v>
      </c>
      <c r="Q207" s="143">
        <v>2.0000000000000001E-4</v>
      </c>
      <c r="R207" s="143">
        <f t="shared" si="32"/>
        <v>2.3920000000000005E-3</v>
      </c>
      <c r="S207" s="143">
        <v>0</v>
      </c>
      <c r="T207" s="144">
        <f t="shared" si="33"/>
        <v>0</v>
      </c>
      <c r="AR207" s="145" t="s">
        <v>321</v>
      </c>
      <c r="AT207" s="145" t="s">
        <v>225</v>
      </c>
      <c r="AU207" s="145" t="s">
        <v>89</v>
      </c>
      <c r="AY207" s="13" t="s">
        <v>191</v>
      </c>
      <c r="BE207" s="146">
        <f t="shared" si="34"/>
        <v>0</v>
      </c>
      <c r="BF207" s="146">
        <f t="shared" si="35"/>
        <v>9.7590000000000003</v>
      </c>
      <c r="BG207" s="146">
        <f t="shared" si="36"/>
        <v>0</v>
      </c>
      <c r="BH207" s="146">
        <f t="shared" si="37"/>
        <v>0</v>
      </c>
      <c r="BI207" s="146">
        <f t="shared" si="38"/>
        <v>0</v>
      </c>
      <c r="BJ207" s="13" t="s">
        <v>89</v>
      </c>
      <c r="BK207" s="147">
        <f t="shared" si="39"/>
        <v>9.7590000000000003</v>
      </c>
      <c r="BL207" s="13" t="s">
        <v>256</v>
      </c>
      <c r="BM207" s="145" t="s">
        <v>438</v>
      </c>
    </row>
    <row r="208" spans="2:65" s="1" customFormat="1" ht="34.9" customHeight="1">
      <c r="B208" s="25"/>
      <c r="C208" s="135" t="s">
        <v>439</v>
      </c>
      <c r="D208" s="135" t="s">
        <v>193</v>
      </c>
      <c r="E208" s="136" t="s">
        <v>440</v>
      </c>
      <c r="F208" s="137" t="s">
        <v>441</v>
      </c>
      <c r="G208" s="138" t="s">
        <v>233</v>
      </c>
      <c r="H208" s="139">
        <v>52.816000000000003</v>
      </c>
      <c r="I208" s="139">
        <v>3.0720000000000001</v>
      </c>
      <c r="J208" s="139">
        <f t="shared" si="30"/>
        <v>162.251</v>
      </c>
      <c r="K208" s="140"/>
      <c r="L208" s="25"/>
      <c r="M208" s="141" t="s">
        <v>1</v>
      </c>
      <c r="N208" s="142" t="s">
        <v>42</v>
      </c>
      <c r="O208" s="143">
        <v>0.14902000000000001</v>
      </c>
      <c r="P208" s="143">
        <f t="shared" si="31"/>
        <v>7.8706403200000015</v>
      </c>
      <c r="Q208" s="143">
        <v>0</v>
      </c>
      <c r="R208" s="143">
        <f t="shared" si="32"/>
        <v>0</v>
      </c>
      <c r="S208" s="143">
        <v>0</v>
      </c>
      <c r="T208" s="144">
        <f t="shared" si="33"/>
        <v>0</v>
      </c>
      <c r="AR208" s="145" t="s">
        <v>256</v>
      </c>
      <c r="AT208" s="145" t="s">
        <v>193</v>
      </c>
      <c r="AU208" s="145" t="s">
        <v>89</v>
      </c>
      <c r="AY208" s="13" t="s">
        <v>191</v>
      </c>
      <c r="BE208" s="146">
        <f t="shared" si="34"/>
        <v>0</v>
      </c>
      <c r="BF208" s="146">
        <f t="shared" si="35"/>
        <v>162.251</v>
      </c>
      <c r="BG208" s="146">
        <f t="shared" si="36"/>
        <v>0</v>
      </c>
      <c r="BH208" s="146">
        <f t="shared" si="37"/>
        <v>0</v>
      </c>
      <c r="BI208" s="146">
        <f t="shared" si="38"/>
        <v>0</v>
      </c>
      <c r="BJ208" s="13" t="s">
        <v>89</v>
      </c>
      <c r="BK208" s="147">
        <f t="shared" si="39"/>
        <v>162.251</v>
      </c>
      <c r="BL208" s="13" t="s">
        <v>256</v>
      </c>
      <c r="BM208" s="145" t="s">
        <v>442</v>
      </c>
    </row>
    <row r="209" spans="2:65" s="1" customFormat="1" ht="14.45" customHeight="1">
      <c r="B209" s="25"/>
      <c r="C209" s="148" t="s">
        <v>443</v>
      </c>
      <c r="D209" s="148" t="s">
        <v>225</v>
      </c>
      <c r="E209" s="149" t="s">
        <v>296</v>
      </c>
      <c r="F209" s="150" t="s">
        <v>297</v>
      </c>
      <c r="G209" s="151" t="s">
        <v>233</v>
      </c>
      <c r="H209" s="152">
        <v>63.378999999999998</v>
      </c>
      <c r="I209" s="152">
        <v>1.3240000000000001</v>
      </c>
      <c r="J209" s="152">
        <f t="shared" si="30"/>
        <v>83.914000000000001</v>
      </c>
      <c r="K209" s="153"/>
      <c r="L209" s="154"/>
      <c r="M209" s="155" t="s">
        <v>1</v>
      </c>
      <c r="N209" s="156" t="s">
        <v>42</v>
      </c>
      <c r="O209" s="143">
        <v>0</v>
      </c>
      <c r="P209" s="143">
        <f t="shared" si="31"/>
        <v>0</v>
      </c>
      <c r="Q209" s="143">
        <v>2.9999999999999997E-4</v>
      </c>
      <c r="R209" s="143">
        <f t="shared" si="32"/>
        <v>1.9013699999999998E-2</v>
      </c>
      <c r="S209" s="143">
        <v>0</v>
      </c>
      <c r="T209" s="144">
        <f t="shared" si="33"/>
        <v>0</v>
      </c>
      <c r="AR209" s="145" t="s">
        <v>321</v>
      </c>
      <c r="AT209" s="145" t="s">
        <v>225</v>
      </c>
      <c r="AU209" s="145" t="s">
        <v>89</v>
      </c>
      <c r="AY209" s="13" t="s">
        <v>191</v>
      </c>
      <c r="BE209" s="146">
        <f t="shared" si="34"/>
        <v>0</v>
      </c>
      <c r="BF209" s="146">
        <f t="shared" si="35"/>
        <v>83.914000000000001</v>
      </c>
      <c r="BG209" s="146">
        <f t="shared" si="36"/>
        <v>0</v>
      </c>
      <c r="BH209" s="146">
        <f t="shared" si="37"/>
        <v>0</v>
      </c>
      <c r="BI209" s="146">
        <f t="shared" si="38"/>
        <v>0</v>
      </c>
      <c r="BJ209" s="13" t="s">
        <v>89</v>
      </c>
      <c r="BK209" s="147">
        <f t="shared" si="39"/>
        <v>83.914000000000001</v>
      </c>
      <c r="BL209" s="13" t="s">
        <v>256</v>
      </c>
      <c r="BM209" s="145" t="s">
        <v>444</v>
      </c>
    </row>
    <row r="210" spans="2:65" s="1" customFormat="1" ht="34.9" customHeight="1">
      <c r="B210" s="25"/>
      <c r="C210" s="135" t="s">
        <v>445</v>
      </c>
      <c r="D210" s="135" t="s">
        <v>193</v>
      </c>
      <c r="E210" s="136" t="s">
        <v>446</v>
      </c>
      <c r="F210" s="137" t="s">
        <v>447</v>
      </c>
      <c r="G210" s="138" t="s">
        <v>233</v>
      </c>
      <c r="H210" s="139">
        <v>52.816000000000003</v>
      </c>
      <c r="I210" s="139">
        <v>3.448</v>
      </c>
      <c r="J210" s="139">
        <f t="shared" si="30"/>
        <v>182.11</v>
      </c>
      <c r="K210" s="140"/>
      <c r="L210" s="25"/>
      <c r="M210" s="141" t="s">
        <v>1</v>
      </c>
      <c r="N210" s="142" t="s">
        <v>42</v>
      </c>
      <c r="O210" s="143">
        <v>0.14904000000000001</v>
      </c>
      <c r="P210" s="143">
        <f t="shared" si="31"/>
        <v>7.8716966400000006</v>
      </c>
      <c r="Q210" s="143">
        <v>2.0000000000000002E-5</v>
      </c>
      <c r="R210" s="143">
        <f t="shared" si="32"/>
        <v>1.0563200000000001E-3</v>
      </c>
      <c r="S210" s="143">
        <v>0</v>
      </c>
      <c r="T210" s="144">
        <f t="shared" si="33"/>
        <v>0</v>
      </c>
      <c r="AR210" s="145" t="s">
        <v>256</v>
      </c>
      <c r="AT210" s="145" t="s">
        <v>193</v>
      </c>
      <c r="AU210" s="145" t="s">
        <v>89</v>
      </c>
      <c r="AY210" s="13" t="s">
        <v>191</v>
      </c>
      <c r="BE210" s="146">
        <f t="shared" si="34"/>
        <v>0</v>
      </c>
      <c r="BF210" s="146">
        <f t="shared" si="35"/>
        <v>182.11</v>
      </c>
      <c r="BG210" s="146">
        <f t="shared" si="36"/>
        <v>0</v>
      </c>
      <c r="BH210" s="146">
        <f t="shared" si="37"/>
        <v>0</v>
      </c>
      <c r="BI210" s="146">
        <f t="shared" si="38"/>
        <v>0</v>
      </c>
      <c r="BJ210" s="13" t="s">
        <v>89</v>
      </c>
      <c r="BK210" s="147">
        <f t="shared" si="39"/>
        <v>182.11</v>
      </c>
      <c r="BL210" s="13" t="s">
        <v>256</v>
      </c>
      <c r="BM210" s="145" t="s">
        <v>448</v>
      </c>
    </row>
    <row r="211" spans="2:65" s="1" customFormat="1" ht="14.45" customHeight="1">
      <c r="B211" s="25"/>
      <c r="C211" s="148" t="s">
        <v>449</v>
      </c>
      <c r="D211" s="148" t="s">
        <v>225</v>
      </c>
      <c r="E211" s="149" t="s">
        <v>296</v>
      </c>
      <c r="F211" s="150" t="s">
        <v>297</v>
      </c>
      <c r="G211" s="151" t="s">
        <v>233</v>
      </c>
      <c r="H211" s="152">
        <v>63.378999999999998</v>
      </c>
      <c r="I211" s="152">
        <v>1.3240000000000001</v>
      </c>
      <c r="J211" s="152">
        <f t="shared" si="30"/>
        <v>83.914000000000001</v>
      </c>
      <c r="K211" s="153"/>
      <c r="L211" s="154"/>
      <c r="M211" s="155" t="s">
        <v>1</v>
      </c>
      <c r="N211" s="156" t="s">
        <v>42</v>
      </c>
      <c r="O211" s="143">
        <v>0</v>
      </c>
      <c r="P211" s="143">
        <f t="shared" si="31"/>
        <v>0</v>
      </c>
      <c r="Q211" s="143">
        <v>2.9999999999999997E-4</v>
      </c>
      <c r="R211" s="143">
        <f t="shared" si="32"/>
        <v>1.9013699999999998E-2</v>
      </c>
      <c r="S211" s="143">
        <v>0</v>
      </c>
      <c r="T211" s="144">
        <f t="shared" si="33"/>
        <v>0</v>
      </c>
      <c r="AR211" s="145" t="s">
        <v>321</v>
      </c>
      <c r="AT211" s="145" t="s">
        <v>225</v>
      </c>
      <c r="AU211" s="145" t="s">
        <v>89</v>
      </c>
      <c r="AY211" s="13" t="s">
        <v>191</v>
      </c>
      <c r="BE211" s="146">
        <f t="shared" si="34"/>
        <v>0</v>
      </c>
      <c r="BF211" s="146">
        <f t="shared" si="35"/>
        <v>83.914000000000001</v>
      </c>
      <c r="BG211" s="146">
        <f t="shared" si="36"/>
        <v>0</v>
      </c>
      <c r="BH211" s="146">
        <f t="shared" si="37"/>
        <v>0</v>
      </c>
      <c r="BI211" s="146">
        <f t="shared" si="38"/>
        <v>0</v>
      </c>
      <c r="BJ211" s="13" t="s">
        <v>89</v>
      </c>
      <c r="BK211" s="147">
        <f t="shared" si="39"/>
        <v>83.914000000000001</v>
      </c>
      <c r="BL211" s="13" t="s">
        <v>256</v>
      </c>
      <c r="BM211" s="145" t="s">
        <v>450</v>
      </c>
    </row>
    <row r="212" spans="2:65" s="1" customFormat="1" ht="22.15" customHeight="1">
      <c r="B212" s="25"/>
      <c r="C212" s="135" t="s">
        <v>451</v>
      </c>
      <c r="D212" s="135" t="s">
        <v>193</v>
      </c>
      <c r="E212" s="136" t="s">
        <v>452</v>
      </c>
      <c r="F212" s="137" t="s">
        <v>453</v>
      </c>
      <c r="G212" s="138" t="s">
        <v>454</v>
      </c>
      <c r="H212" s="139">
        <v>129.71100000000001</v>
      </c>
      <c r="I212" s="139">
        <v>2.6</v>
      </c>
      <c r="J212" s="139">
        <f t="shared" si="30"/>
        <v>337.24900000000002</v>
      </c>
      <c r="K212" s="140"/>
      <c r="L212" s="25"/>
      <c r="M212" s="141" t="s">
        <v>1</v>
      </c>
      <c r="N212" s="142" t="s">
        <v>42</v>
      </c>
      <c r="O212" s="143">
        <v>0</v>
      </c>
      <c r="P212" s="143">
        <f t="shared" si="31"/>
        <v>0</v>
      </c>
      <c r="Q212" s="143">
        <v>0</v>
      </c>
      <c r="R212" s="143">
        <f t="shared" si="32"/>
        <v>0</v>
      </c>
      <c r="S212" s="143">
        <v>0</v>
      </c>
      <c r="T212" s="144">
        <f t="shared" si="33"/>
        <v>0</v>
      </c>
      <c r="AR212" s="145" t="s">
        <v>256</v>
      </c>
      <c r="AT212" s="145" t="s">
        <v>193</v>
      </c>
      <c r="AU212" s="145" t="s">
        <v>89</v>
      </c>
      <c r="AY212" s="13" t="s">
        <v>191</v>
      </c>
      <c r="BE212" s="146">
        <f t="shared" si="34"/>
        <v>0</v>
      </c>
      <c r="BF212" s="146">
        <f t="shared" si="35"/>
        <v>337.24900000000002</v>
      </c>
      <c r="BG212" s="146">
        <f t="shared" si="36"/>
        <v>0</v>
      </c>
      <c r="BH212" s="146">
        <f t="shared" si="37"/>
        <v>0</v>
      </c>
      <c r="BI212" s="146">
        <f t="shared" si="38"/>
        <v>0</v>
      </c>
      <c r="BJ212" s="13" t="s">
        <v>89</v>
      </c>
      <c r="BK212" s="147">
        <f t="shared" si="39"/>
        <v>337.24900000000002</v>
      </c>
      <c r="BL212" s="13" t="s">
        <v>256</v>
      </c>
      <c r="BM212" s="145" t="s">
        <v>455</v>
      </c>
    </row>
    <row r="213" spans="2:65" s="11" customFormat="1" ht="22.9" customHeight="1">
      <c r="B213" s="124"/>
      <c r="D213" s="125" t="s">
        <v>75</v>
      </c>
      <c r="E213" s="133" t="s">
        <v>456</v>
      </c>
      <c r="F213" s="133" t="s">
        <v>457</v>
      </c>
      <c r="J213" s="134">
        <f>BK213</f>
        <v>6008.2660000000005</v>
      </c>
      <c r="L213" s="124"/>
      <c r="M213" s="128"/>
      <c r="P213" s="129">
        <f>SUM(P214:P217)</f>
        <v>191.44940320000001</v>
      </c>
      <c r="R213" s="129">
        <f>SUM(R214:R217)</f>
        <v>0.6533812</v>
      </c>
      <c r="T213" s="130">
        <f>SUM(T214:T217)</f>
        <v>0</v>
      </c>
      <c r="AR213" s="125" t="s">
        <v>89</v>
      </c>
      <c r="AT213" s="131" t="s">
        <v>75</v>
      </c>
      <c r="AU213" s="131" t="s">
        <v>83</v>
      </c>
      <c r="AY213" s="125" t="s">
        <v>191</v>
      </c>
      <c r="BK213" s="132">
        <f>SUM(BK214:BK217)</f>
        <v>6008.2660000000005</v>
      </c>
    </row>
    <row r="214" spans="2:65" s="1" customFormat="1" ht="22.15" customHeight="1">
      <c r="B214" s="25"/>
      <c r="C214" s="135" t="s">
        <v>458</v>
      </c>
      <c r="D214" s="135" t="s">
        <v>193</v>
      </c>
      <c r="E214" s="136" t="s">
        <v>459</v>
      </c>
      <c r="F214" s="137" t="s">
        <v>460</v>
      </c>
      <c r="G214" s="138" t="s">
        <v>461</v>
      </c>
      <c r="H214" s="139">
        <v>108.76</v>
      </c>
      <c r="I214" s="139">
        <v>27.890999999999998</v>
      </c>
      <c r="J214" s="139">
        <f>ROUND(I214*H214,3)</f>
        <v>3033.4250000000002</v>
      </c>
      <c r="K214" s="140"/>
      <c r="L214" s="25"/>
      <c r="M214" s="141" t="s">
        <v>1</v>
      </c>
      <c r="N214" s="142" t="s">
        <v>42</v>
      </c>
      <c r="O214" s="143">
        <v>0.89676</v>
      </c>
      <c r="P214" s="143">
        <f>O214*H214</f>
        <v>97.531617600000004</v>
      </c>
      <c r="Q214" s="143">
        <v>2.99E-3</v>
      </c>
      <c r="R214" s="143">
        <f>Q214*H214</f>
        <v>0.32519239999999999</v>
      </c>
      <c r="S214" s="143">
        <v>0</v>
      </c>
      <c r="T214" s="144">
        <f>S214*H214</f>
        <v>0</v>
      </c>
      <c r="AR214" s="145" t="s">
        <v>256</v>
      </c>
      <c r="AT214" s="145" t="s">
        <v>193</v>
      </c>
      <c r="AU214" s="145" t="s">
        <v>89</v>
      </c>
      <c r="AY214" s="13" t="s">
        <v>191</v>
      </c>
      <c r="BE214" s="146">
        <f>IF(N214="základná",J214,0)</f>
        <v>0</v>
      </c>
      <c r="BF214" s="146">
        <f>IF(N214="znížená",J214,0)</f>
        <v>3033.4250000000002</v>
      </c>
      <c r="BG214" s="146">
        <f>IF(N214="zákl. prenesená",J214,0)</f>
        <v>0</v>
      </c>
      <c r="BH214" s="146">
        <f>IF(N214="zníž. prenesená",J214,0)</f>
        <v>0</v>
      </c>
      <c r="BI214" s="146">
        <f>IF(N214="nulová",J214,0)</f>
        <v>0</v>
      </c>
      <c r="BJ214" s="13" t="s">
        <v>89</v>
      </c>
      <c r="BK214" s="147">
        <f>ROUND(I214*H214,3)</f>
        <v>3033.4250000000002</v>
      </c>
      <c r="BL214" s="13" t="s">
        <v>256</v>
      </c>
      <c r="BM214" s="145" t="s">
        <v>462</v>
      </c>
    </row>
    <row r="215" spans="2:65" s="1" customFormat="1" ht="22.15" customHeight="1">
      <c r="B215" s="25"/>
      <c r="C215" s="135" t="s">
        <v>463</v>
      </c>
      <c r="D215" s="135" t="s">
        <v>193</v>
      </c>
      <c r="E215" s="136" t="s">
        <v>464</v>
      </c>
      <c r="F215" s="137" t="s">
        <v>465</v>
      </c>
      <c r="G215" s="138" t="s">
        <v>461</v>
      </c>
      <c r="H215" s="139">
        <v>107.96</v>
      </c>
      <c r="I215" s="139">
        <v>19.096</v>
      </c>
      <c r="J215" s="139">
        <f>ROUND(I215*H215,3)</f>
        <v>2061.6039999999998</v>
      </c>
      <c r="K215" s="140"/>
      <c r="L215" s="25"/>
      <c r="M215" s="141" t="s">
        <v>1</v>
      </c>
      <c r="N215" s="142" t="s">
        <v>42</v>
      </c>
      <c r="O215" s="143">
        <v>0.69835999999999998</v>
      </c>
      <c r="P215" s="143">
        <f>O215*H215</f>
        <v>75.3949456</v>
      </c>
      <c r="Q215" s="143">
        <v>2.2799999999999999E-3</v>
      </c>
      <c r="R215" s="143">
        <f>Q215*H215</f>
        <v>0.24614879999999997</v>
      </c>
      <c r="S215" s="143">
        <v>0</v>
      </c>
      <c r="T215" s="144">
        <f>S215*H215</f>
        <v>0</v>
      </c>
      <c r="AR215" s="145" t="s">
        <v>256</v>
      </c>
      <c r="AT215" s="145" t="s">
        <v>193</v>
      </c>
      <c r="AU215" s="145" t="s">
        <v>89</v>
      </c>
      <c r="AY215" s="13" t="s">
        <v>191</v>
      </c>
      <c r="BE215" s="146">
        <f>IF(N215="základná",J215,0)</f>
        <v>0</v>
      </c>
      <c r="BF215" s="146">
        <f>IF(N215="znížená",J215,0)</f>
        <v>2061.6039999999998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3" t="s">
        <v>89</v>
      </c>
      <c r="BK215" s="147">
        <f>ROUND(I215*H215,3)</f>
        <v>2061.6039999999998</v>
      </c>
      <c r="BL215" s="13" t="s">
        <v>256</v>
      </c>
      <c r="BM215" s="145" t="s">
        <v>466</v>
      </c>
    </row>
    <row r="216" spans="2:65" s="1" customFormat="1" ht="22.15" customHeight="1">
      <c r="B216" s="25"/>
      <c r="C216" s="135" t="s">
        <v>467</v>
      </c>
      <c r="D216" s="135" t="s">
        <v>193</v>
      </c>
      <c r="E216" s="136" t="s">
        <v>468</v>
      </c>
      <c r="F216" s="137" t="s">
        <v>469</v>
      </c>
      <c r="G216" s="138" t="s">
        <v>461</v>
      </c>
      <c r="H216" s="139">
        <v>28</v>
      </c>
      <c r="I216" s="139">
        <v>28.718</v>
      </c>
      <c r="J216" s="139">
        <f>ROUND(I216*H216,3)</f>
        <v>804.10400000000004</v>
      </c>
      <c r="K216" s="140"/>
      <c r="L216" s="25"/>
      <c r="M216" s="141" t="s">
        <v>1</v>
      </c>
      <c r="N216" s="142" t="s">
        <v>42</v>
      </c>
      <c r="O216" s="143">
        <v>0.66152999999999995</v>
      </c>
      <c r="P216" s="143">
        <f>O216*H216</f>
        <v>18.522839999999999</v>
      </c>
      <c r="Q216" s="143">
        <v>2.9299999999999999E-3</v>
      </c>
      <c r="R216" s="143">
        <f>Q216*H216</f>
        <v>8.2040000000000002E-2</v>
      </c>
      <c r="S216" s="143">
        <v>0</v>
      </c>
      <c r="T216" s="144">
        <f>S216*H216</f>
        <v>0</v>
      </c>
      <c r="AR216" s="145" t="s">
        <v>256</v>
      </c>
      <c r="AT216" s="145" t="s">
        <v>193</v>
      </c>
      <c r="AU216" s="145" t="s">
        <v>89</v>
      </c>
      <c r="AY216" s="13" t="s">
        <v>191</v>
      </c>
      <c r="BE216" s="146">
        <f>IF(N216="základná",J216,0)</f>
        <v>0</v>
      </c>
      <c r="BF216" s="146">
        <f>IF(N216="znížená",J216,0)</f>
        <v>804.10400000000004</v>
      </c>
      <c r="BG216" s="146">
        <f>IF(N216="zákl. prenesená",J216,0)</f>
        <v>0</v>
      </c>
      <c r="BH216" s="146">
        <f>IF(N216="zníž. prenesená",J216,0)</f>
        <v>0</v>
      </c>
      <c r="BI216" s="146">
        <f>IF(N216="nulová",J216,0)</f>
        <v>0</v>
      </c>
      <c r="BJ216" s="13" t="s">
        <v>89</v>
      </c>
      <c r="BK216" s="147">
        <f>ROUND(I216*H216,3)</f>
        <v>804.10400000000004</v>
      </c>
      <c r="BL216" s="13" t="s">
        <v>256</v>
      </c>
      <c r="BM216" s="145" t="s">
        <v>470</v>
      </c>
    </row>
    <row r="217" spans="2:65" s="1" customFormat="1" ht="22.15" customHeight="1">
      <c r="B217" s="25"/>
      <c r="C217" s="135" t="s">
        <v>471</v>
      </c>
      <c r="D217" s="135" t="s">
        <v>193</v>
      </c>
      <c r="E217" s="136" t="s">
        <v>472</v>
      </c>
      <c r="F217" s="137" t="s">
        <v>473</v>
      </c>
      <c r="G217" s="138" t="s">
        <v>454</v>
      </c>
      <c r="H217" s="139">
        <v>58.991</v>
      </c>
      <c r="I217" s="139">
        <v>1.85</v>
      </c>
      <c r="J217" s="139">
        <f>ROUND(I217*H217,3)</f>
        <v>109.133</v>
      </c>
      <c r="K217" s="140"/>
      <c r="L217" s="25"/>
      <c r="M217" s="141" t="s">
        <v>1</v>
      </c>
      <c r="N217" s="142" t="s">
        <v>42</v>
      </c>
      <c r="O217" s="143">
        <v>0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256</v>
      </c>
      <c r="AT217" s="145" t="s">
        <v>193</v>
      </c>
      <c r="AU217" s="145" t="s">
        <v>89</v>
      </c>
      <c r="AY217" s="13" t="s">
        <v>191</v>
      </c>
      <c r="BE217" s="146">
        <f>IF(N217="základná",J217,0)</f>
        <v>0</v>
      </c>
      <c r="BF217" s="146">
        <f>IF(N217="znížená",J217,0)</f>
        <v>109.133</v>
      </c>
      <c r="BG217" s="146">
        <f>IF(N217="zákl. prenesená",J217,0)</f>
        <v>0</v>
      </c>
      <c r="BH217" s="146">
        <f>IF(N217="zníž. prenesená",J217,0)</f>
        <v>0</v>
      </c>
      <c r="BI217" s="146">
        <f>IF(N217="nulová",J217,0)</f>
        <v>0</v>
      </c>
      <c r="BJ217" s="13" t="s">
        <v>89</v>
      </c>
      <c r="BK217" s="147">
        <f>ROUND(I217*H217,3)</f>
        <v>109.133</v>
      </c>
      <c r="BL217" s="13" t="s">
        <v>256</v>
      </c>
      <c r="BM217" s="145" t="s">
        <v>474</v>
      </c>
    </row>
    <row r="218" spans="2:65" s="11" customFormat="1" ht="22.9" customHeight="1">
      <c r="B218" s="124"/>
      <c r="D218" s="125" t="s">
        <v>75</v>
      </c>
      <c r="E218" s="133" t="s">
        <v>475</v>
      </c>
      <c r="F218" s="133" t="s">
        <v>476</v>
      </c>
      <c r="J218" s="134">
        <f>BK218</f>
        <v>4536.8239999999996</v>
      </c>
      <c r="L218" s="124"/>
      <c r="M218" s="128"/>
      <c r="P218" s="129">
        <f>SUM(P219:P221)</f>
        <v>43.536240000000006</v>
      </c>
      <c r="R218" s="129">
        <f>SUM(R219:R221)</f>
        <v>0.8551200000000001</v>
      </c>
      <c r="T218" s="130">
        <f>SUM(T219:T221)</f>
        <v>0</v>
      </c>
      <c r="AR218" s="125" t="s">
        <v>89</v>
      </c>
      <c r="AT218" s="131" t="s">
        <v>75</v>
      </c>
      <c r="AU218" s="131" t="s">
        <v>83</v>
      </c>
      <c r="AY218" s="125" t="s">
        <v>191</v>
      </c>
      <c r="BK218" s="132">
        <f>SUM(BK219:BK221)</f>
        <v>4536.8239999999996</v>
      </c>
    </row>
    <row r="219" spans="2:65" s="1" customFormat="1" ht="22.15" customHeight="1">
      <c r="B219" s="25"/>
      <c r="C219" s="135" t="s">
        <v>477</v>
      </c>
      <c r="D219" s="135" t="s">
        <v>193</v>
      </c>
      <c r="E219" s="136" t="s">
        <v>478</v>
      </c>
      <c r="F219" s="137" t="s">
        <v>479</v>
      </c>
      <c r="G219" s="138" t="s">
        <v>461</v>
      </c>
      <c r="H219" s="139">
        <v>72</v>
      </c>
      <c r="I219" s="139">
        <v>12.388999999999999</v>
      </c>
      <c r="J219" s="139">
        <f>ROUND(I219*H219,3)</f>
        <v>892.00800000000004</v>
      </c>
      <c r="K219" s="140"/>
      <c r="L219" s="25"/>
      <c r="M219" s="141" t="s">
        <v>1</v>
      </c>
      <c r="N219" s="142" t="s">
        <v>42</v>
      </c>
      <c r="O219" s="143">
        <v>0.60467000000000004</v>
      </c>
      <c r="P219" s="143">
        <f>O219*H219</f>
        <v>43.536240000000006</v>
      </c>
      <c r="Q219" s="143">
        <v>2.1000000000000001E-4</v>
      </c>
      <c r="R219" s="143">
        <f>Q219*H219</f>
        <v>1.5120000000000001E-2</v>
      </c>
      <c r="S219" s="143">
        <v>0</v>
      </c>
      <c r="T219" s="144">
        <f>S219*H219</f>
        <v>0</v>
      </c>
      <c r="AR219" s="145" t="s">
        <v>256</v>
      </c>
      <c r="AT219" s="145" t="s">
        <v>193</v>
      </c>
      <c r="AU219" s="145" t="s">
        <v>89</v>
      </c>
      <c r="AY219" s="13" t="s">
        <v>191</v>
      </c>
      <c r="BE219" s="146">
        <f>IF(N219="základná",J219,0)</f>
        <v>0</v>
      </c>
      <c r="BF219" s="146">
        <f>IF(N219="znížená",J219,0)</f>
        <v>892.00800000000004</v>
      </c>
      <c r="BG219" s="146">
        <f>IF(N219="zákl. prenesená",J219,0)</f>
        <v>0</v>
      </c>
      <c r="BH219" s="146">
        <f>IF(N219="zníž. prenesená",J219,0)</f>
        <v>0</v>
      </c>
      <c r="BI219" s="146">
        <f>IF(N219="nulová",J219,0)</f>
        <v>0</v>
      </c>
      <c r="BJ219" s="13" t="s">
        <v>89</v>
      </c>
      <c r="BK219" s="147">
        <f>ROUND(I219*H219,3)</f>
        <v>892.00800000000004</v>
      </c>
      <c r="BL219" s="13" t="s">
        <v>256</v>
      </c>
      <c r="BM219" s="145" t="s">
        <v>480</v>
      </c>
    </row>
    <row r="220" spans="2:65" s="1" customFormat="1" ht="22.15" customHeight="1">
      <c r="B220" s="25"/>
      <c r="C220" s="148" t="s">
        <v>481</v>
      </c>
      <c r="D220" s="148" t="s">
        <v>225</v>
      </c>
      <c r="E220" s="149" t="s">
        <v>482</v>
      </c>
      <c r="F220" s="150" t="s">
        <v>483</v>
      </c>
      <c r="G220" s="151" t="s">
        <v>484</v>
      </c>
      <c r="H220" s="152">
        <v>20</v>
      </c>
      <c r="I220" s="152">
        <v>181</v>
      </c>
      <c r="J220" s="152">
        <f>ROUND(I220*H220,3)</f>
        <v>3620</v>
      </c>
      <c r="K220" s="153"/>
      <c r="L220" s="154"/>
      <c r="M220" s="155" t="s">
        <v>1</v>
      </c>
      <c r="N220" s="156" t="s">
        <v>42</v>
      </c>
      <c r="O220" s="143">
        <v>0</v>
      </c>
      <c r="P220" s="143">
        <f>O220*H220</f>
        <v>0</v>
      </c>
      <c r="Q220" s="143">
        <v>4.2000000000000003E-2</v>
      </c>
      <c r="R220" s="143">
        <f>Q220*H220</f>
        <v>0.84000000000000008</v>
      </c>
      <c r="S220" s="143">
        <v>0</v>
      </c>
      <c r="T220" s="144">
        <f>S220*H220</f>
        <v>0</v>
      </c>
      <c r="AR220" s="145" t="s">
        <v>321</v>
      </c>
      <c r="AT220" s="145" t="s">
        <v>225</v>
      </c>
      <c r="AU220" s="145" t="s">
        <v>89</v>
      </c>
      <c r="AY220" s="13" t="s">
        <v>191</v>
      </c>
      <c r="BE220" s="146">
        <f>IF(N220="základná",J220,0)</f>
        <v>0</v>
      </c>
      <c r="BF220" s="146">
        <f>IF(N220="znížená",J220,0)</f>
        <v>3620</v>
      </c>
      <c r="BG220" s="146">
        <f>IF(N220="zákl. prenesená",J220,0)</f>
        <v>0</v>
      </c>
      <c r="BH220" s="146">
        <f>IF(N220="zníž. prenesená",J220,0)</f>
        <v>0</v>
      </c>
      <c r="BI220" s="146">
        <f>IF(N220="nulová",J220,0)</f>
        <v>0</v>
      </c>
      <c r="BJ220" s="13" t="s">
        <v>89</v>
      </c>
      <c r="BK220" s="147">
        <f>ROUND(I220*H220,3)</f>
        <v>3620</v>
      </c>
      <c r="BL220" s="13" t="s">
        <v>256</v>
      </c>
      <c r="BM220" s="145" t="s">
        <v>485</v>
      </c>
    </row>
    <row r="221" spans="2:65" s="1" customFormat="1" ht="22.15" customHeight="1">
      <c r="B221" s="25"/>
      <c r="C221" s="135" t="s">
        <v>486</v>
      </c>
      <c r="D221" s="135" t="s">
        <v>193</v>
      </c>
      <c r="E221" s="136" t="s">
        <v>487</v>
      </c>
      <c r="F221" s="137" t="s">
        <v>488</v>
      </c>
      <c r="G221" s="138" t="s">
        <v>454</v>
      </c>
      <c r="H221" s="139">
        <v>45.12</v>
      </c>
      <c r="I221" s="139">
        <v>0.55000000000000004</v>
      </c>
      <c r="J221" s="139">
        <f>ROUND(I221*H221,3)</f>
        <v>24.815999999999999</v>
      </c>
      <c r="K221" s="140"/>
      <c r="L221" s="25"/>
      <c r="M221" s="141" t="s">
        <v>1</v>
      </c>
      <c r="N221" s="142" t="s">
        <v>42</v>
      </c>
      <c r="O221" s="143">
        <v>0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256</v>
      </c>
      <c r="AT221" s="145" t="s">
        <v>193</v>
      </c>
      <c r="AU221" s="145" t="s">
        <v>89</v>
      </c>
      <c r="AY221" s="13" t="s">
        <v>191</v>
      </c>
      <c r="BE221" s="146">
        <f>IF(N221="základná",J221,0)</f>
        <v>0</v>
      </c>
      <c r="BF221" s="146">
        <f>IF(N221="znížená",J221,0)</f>
        <v>24.815999999999999</v>
      </c>
      <c r="BG221" s="146">
        <f>IF(N221="zákl. prenesená",J221,0)</f>
        <v>0</v>
      </c>
      <c r="BH221" s="146">
        <f>IF(N221="zníž. prenesená",J221,0)</f>
        <v>0</v>
      </c>
      <c r="BI221" s="146">
        <f>IF(N221="nulová",J221,0)</f>
        <v>0</v>
      </c>
      <c r="BJ221" s="13" t="s">
        <v>89</v>
      </c>
      <c r="BK221" s="147">
        <f>ROUND(I221*H221,3)</f>
        <v>24.815999999999999</v>
      </c>
      <c r="BL221" s="13" t="s">
        <v>256</v>
      </c>
      <c r="BM221" s="145" t="s">
        <v>489</v>
      </c>
    </row>
    <row r="222" spans="2:65" s="11" customFormat="1" ht="22.9" customHeight="1">
      <c r="B222" s="124"/>
      <c r="D222" s="125" t="s">
        <v>75</v>
      </c>
      <c r="E222" s="133" t="s">
        <v>490</v>
      </c>
      <c r="F222" s="133" t="s">
        <v>491</v>
      </c>
      <c r="J222" s="134">
        <f>BK222</f>
        <v>72481.628000000012</v>
      </c>
      <c r="L222" s="124"/>
      <c r="M222" s="128"/>
      <c r="P222" s="129">
        <f>SUM(P223:P234)</f>
        <v>879.08975567000005</v>
      </c>
      <c r="R222" s="129">
        <f>SUM(R223:R234)</f>
        <v>18.735954410000002</v>
      </c>
      <c r="T222" s="130">
        <f>SUM(T223:T234)</f>
        <v>0</v>
      </c>
      <c r="AR222" s="125" t="s">
        <v>89</v>
      </c>
      <c r="AT222" s="131" t="s">
        <v>75</v>
      </c>
      <c r="AU222" s="131" t="s">
        <v>83</v>
      </c>
      <c r="AY222" s="125" t="s">
        <v>191</v>
      </c>
      <c r="BK222" s="132">
        <f>SUM(BK223:BK234)</f>
        <v>72481.628000000012</v>
      </c>
    </row>
    <row r="223" spans="2:65" s="1" customFormat="1" ht="19.899999999999999" customHeight="1">
      <c r="B223" s="25"/>
      <c r="C223" s="135" t="s">
        <v>492</v>
      </c>
      <c r="D223" s="135" t="s">
        <v>193</v>
      </c>
      <c r="E223" s="136" t="s">
        <v>493</v>
      </c>
      <c r="F223" s="137" t="s">
        <v>494</v>
      </c>
      <c r="G223" s="138" t="s">
        <v>233</v>
      </c>
      <c r="H223" s="139">
        <v>783.83299999999997</v>
      </c>
      <c r="I223" s="139">
        <v>13.5</v>
      </c>
      <c r="J223" s="139">
        <f t="shared" ref="J223:J234" si="40">ROUND(I223*H223,3)</f>
        <v>10581.745999999999</v>
      </c>
      <c r="K223" s="140"/>
      <c r="L223" s="25"/>
      <c r="M223" s="141" t="s">
        <v>1</v>
      </c>
      <c r="N223" s="142" t="s">
        <v>42</v>
      </c>
      <c r="O223" s="143">
        <v>0.34046999999999999</v>
      </c>
      <c r="P223" s="143">
        <f t="shared" ref="P223:P234" si="41">O223*H223</f>
        <v>266.87162151000001</v>
      </c>
      <c r="Q223" s="143">
        <v>1.4300000000000001E-3</v>
      </c>
      <c r="R223" s="143">
        <f t="shared" ref="R223:R234" si="42">Q223*H223</f>
        <v>1.12088119</v>
      </c>
      <c r="S223" s="143">
        <v>0</v>
      </c>
      <c r="T223" s="144">
        <f t="shared" ref="T223:T234" si="43">S223*H223</f>
        <v>0</v>
      </c>
      <c r="AR223" s="145" t="s">
        <v>256</v>
      </c>
      <c r="AT223" s="145" t="s">
        <v>193</v>
      </c>
      <c r="AU223" s="145" t="s">
        <v>89</v>
      </c>
      <c r="AY223" s="13" t="s">
        <v>191</v>
      </c>
      <c r="BE223" s="146">
        <f t="shared" ref="BE223:BE234" si="44">IF(N223="základná",J223,0)</f>
        <v>0</v>
      </c>
      <c r="BF223" s="146">
        <f t="shared" ref="BF223:BF234" si="45">IF(N223="znížená",J223,0)</f>
        <v>10581.745999999999</v>
      </c>
      <c r="BG223" s="146">
        <f t="shared" ref="BG223:BG234" si="46">IF(N223="zákl. prenesená",J223,0)</f>
        <v>0</v>
      </c>
      <c r="BH223" s="146">
        <f t="shared" ref="BH223:BH234" si="47">IF(N223="zníž. prenesená",J223,0)</f>
        <v>0</v>
      </c>
      <c r="BI223" s="146">
        <f t="shared" ref="BI223:BI234" si="48">IF(N223="nulová",J223,0)</f>
        <v>0</v>
      </c>
      <c r="BJ223" s="13" t="s">
        <v>89</v>
      </c>
      <c r="BK223" s="147">
        <f t="shared" ref="BK223:BK234" si="49">ROUND(I223*H223,3)</f>
        <v>10581.745999999999</v>
      </c>
      <c r="BL223" s="13" t="s">
        <v>256</v>
      </c>
      <c r="BM223" s="145" t="s">
        <v>495</v>
      </c>
    </row>
    <row r="224" spans="2:65" s="1" customFormat="1" ht="14.45" customHeight="1">
      <c r="B224" s="25"/>
      <c r="C224" s="148" t="s">
        <v>496</v>
      </c>
      <c r="D224" s="148" t="s">
        <v>225</v>
      </c>
      <c r="E224" s="149" t="s">
        <v>497</v>
      </c>
      <c r="F224" s="150" t="s">
        <v>498</v>
      </c>
      <c r="G224" s="151" t="s">
        <v>233</v>
      </c>
      <c r="H224" s="152">
        <v>838.70100000000002</v>
      </c>
      <c r="I224" s="152">
        <v>20</v>
      </c>
      <c r="J224" s="152">
        <f t="shared" si="40"/>
        <v>16774.02</v>
      </c>
      <c r="K224" s="153"/>
      <c r="L224" s="154"/>
      <c r="M224" s="155" t="s">
        <v>1</v>
      </c>
      <c r="N224" s="156" t="s">
        <v>42</v>
      </c>
      <c r="O224" s="143">
        <v>0</v>
      </c>
      <c r="P224" s="143">
        <f t="shared" si="41"/>
        <v>0</v>
      </c>
      <c r="Q224" s="143">
        <v>5.7600000000000004E-3</v>
      </c>
      <c r="R224" s="143">
        <f t="shared" si="42"/>
        <v>4.8309177600000002</v>
      </c>
      <c r="S224" s="143">
        <v>0</v>
      </c>
      <c r="T224" s="144">
        <f t="shared" si="43"/>
        <v>0</v>
      </c>
      <c r="AR224" s="145" t="s">
        <v>321</v>
      </c>
      <c r="AT224" s="145" t="s">
        <v>225</v>
      </c>
      <c r="AU224" s="145" t="s">
        <v>89</v>
      </c>
      <c r="AY224" s="13" t="s">
        <v>191</v>
      </c>
      <c r="BE224" s="146">
        <f t="shared" si="44"/>
        <v>0</v>
      </c>
      <c r="BF224" s="146">
        <f t="shared" si="45"/>
        <v>16774.02</v>
      </c>
      <c r="BG224" s="146">
        <f t="shared" si="46"/>
        <v>0</v>
      </c>
      <c r="BH224" s="146">
        <f t="shared" si="47"/>
        <v>0</v>
      </c>
      <c r="BI224" s="146">
        <f t="shared" si="48"/>
        <v>0</v>
      </c>
      <c r="BJ224" s="13" t="s">
        <v>89</v>
      </c>
      <c r="BK224" s="147">
        <f t="shared" si="49"/>
        <v>16774.02</v>
      </c>
      <c r="BL224" s="13" t="s">
        <v>256</v>
      </c>
      <c r="BM224" s="145" t="s">
        <v>499</v>
      </c>
    </row>
    <row r="225" spans="2:65" s="1" customFormat="1" ht="22.15" customHeight="1">
      <c r="B225" s="25"/>
      <c r="C225" s="135" t="s">
        <v>500</v>
      </c>
      <c r="D225" s="135" t="s">
        <v>193</v>
      </c>
      <c r="E225" s="136" t="s">
        <v>501</v>
      </c>
      <c r="F225" s="137" t="s">
        <v>502</v>
      </c>
      <c r="G225" s="138" t="s">
        <v>233</v>
      </c>
      <c r="H225" s="139">
        <v>674.31200000000001</v>
      </c>
      <c r="I225" s="139">
        <v>9.7260000000000009</v>
      </c>
      <c r="J225" s="139">
        <f t="shared" si="40"/>
        <v>6558.3590000000004</v>
      </c>
      <c r="K225" s="140"/>
      <c r="L225" s="25"/>
      <c r="M225" s="141" t="s">
        <v>1</v>
      </c>
      <c r="N225" s="142" t="s">
        <v>42</v>
      </c>
      <c r="O225" s="143">
        <v>0.54993000000000003</v>
      </c>
      <c r="P225" s="143">
        <f t="shared" si="41"/>
        <v>370.82439816000004</v>
      </c>
      <c r="Q225" s="143">
        <v>4.0000000000000002E-4</v>
      </c>
      <c r="R225" s="143">
        <f t="shared" si="42"/>
        <v>0.26972480000000004</v>
      </c>
      <c r="S225" s="143">
        <v>0</v>
      </c>
      <c r="T225" s="144">
        <f t="shared" si="43"/>
        <v>0</v>
      </c>
      <c r="AR225" s="145" t="s">
        <v>256</v>
      </c>
      <c r="AT225" s="145" t="s">
        <v>193</v>
      </c>
      <c r="AU225" s="145" t="s">
        <v>89</v>
      </c>
      <c r="AY225" s="13" t="s">
        <v>191</v>
      </c>
      <c r="BE225" s="146">
        <f t="shared" si="44"/>
        <v>0</v>
      </c>
      <c r="BF225" s="146">
        <f t="shared" si="45"/>
        <v>6558.3590000000004</v>
      </c>
      <c r="BG225" s="146">
        <f t="shared" si="46"/>
        <v>0</v>
      </c>
      <c r="BH225" s="146">
        <f t="shared" si="47"/>
        <v>0</v>
      </c>
      <c r="BI225" s="146">
        <f t="shared" si="48"/>
        <v>0</v>
      </c>
      <c r="BJ225" s="13" t="s">
        <v>89</v>
      </c>
      <c r="BK225" s="147">
        <f t="shared" si="49"/>
        <v>6558.3590000000004</v>
      </c>
      <c r="BL225" s="13" t="s">
        <v>256</v>
      </c>
      <c r="BM225" s="145" t="s">
        <v>503</v>
      </c>
    </row>
    <row r="226" spans="2:65" s="1" customFormat="1" ht="22.15" customHeight="1">
      <c r="B226" s="25"/>
      <c r="C226" s="148" t="s">
        <v>504</v>
      </c>
      <c r="D226" s="148" t="s">
        <v>225</v>
      </c>
      <c r="E226" s="149" t="s">
        <v>505</v>
      </c>
      <c r="F226" s="150" t="s">
        <v>506</v>
      </c>
      <c r="G226" s="151" t="s">
        <v>233</v>
      </c>
      <c r="H226" s="152">
        <v>674.31200000000001</v>
      </c>
      <c r="I226" s="152">
        <v>30.006</v>
      </c>
      <c r="J226" s="152">
        <f t="shared" si="40"/>
        <v>20233.405999999999</v>
      </c>
      <c r="K226" s="153"/>
      <c r="L226" s="154"/>
      <c r="M226" s="155" t="s">
        <v>1</v>
      </c>
      <c r="N226" s="156" t="s">
        <v>42</v>
      </c>
      <c r="O226" s="143">
        <v>0</v>
      </c>
      <c r="P226" s="143">
        <f t="shared" si="41"/>
        <v>0</v>
      </c>
      <c r="Q226" s="143">
        <v>1.2449999999999999E-2</v>
      </c>
      <c r="R226" s="143">
        <f t="shared" si="42"/>
        <v>8.3951843999999998</v>
      </c>
      <c r="S226" s="143">
        <v>0</v>
      </c>
      <c r="T226" s="144">
        <f t="shared" si="43"/>
        <v>0</v>
      </c>
      <c r="AR226" s="145" t="s">
        <v>321</v>
      </c>
      <c r="AT226" s="145" t="s">
        <v>225</v>
      </c>
      <c r="AU226" s="145" t="s">
        <v>89</v>
      </c>
      <c r="AY226" s="13" t="s">
        <v>191</v>
      </c>
      <c r="BE226" s="146">
        <f t="shared" si="44"/>
        <v>0</v>
      </c>
      <c r="BF226" s="146">
        <f t="shared" si="45"/>
        <v>20233.405999999999</v>
      </c>
      <c r="BG226" s="146">
        <f t="shared" si="46"/>
        <v>0</v>
      </c>
      <c r="BH226" s="146">
        <f t="shared" si="47"/>
        <v>0</v>
      </c>
      <c r="BI226" s="146">
        <f t="shared" si="48"/>
        <v>0</v>
      </c>
      <c r="BJ226" s="13" t="s">
        <v>89</v>
      </c>
      <c r="BK226" s="147">
        <f t="shared" si="49"/>
        <v>20233.405999999999</v>
      </c>
      <c r="BL226" s="13" t="s">
        <v>256</v>
      </c>
      <c r="BM226" s="145" t="s">
        <v>507</v>
      </c>
    </row>
    <row r="227" spans="2:65" s="1" customFormat="1" ht="22.15" customHeight="1">
      <c r="B227" s="25"/>
      <c r="C227" s="135" t="s">
        <v>508</v>
      </c>
      <c r="D227" s="135" t="s">
        <v>193</v>
      </c>
      <c r="E227" s="136" t="s">
        <v>509</v>
      </c>
      <c r="F227" s="137" t="s">
        <v>510</v>
      </c>
      <c r="G227" s="138" t="s">
        <v>233</v>
      </c>
      <c r="H227" s="139">
        <v>325.25400000000002</v>
      </c>
      <c r="I227" s="139">
        <v>17.393999999999998</v>
      </c>
      <c r="J227" s="139">
        <f t="shared" si="40"/>
        <v>5657.4679999999998</v>
      </c>
      <c r="K227" s="140"/>
      <c r="L227" s="25"/>
      <c r="M227" s="141" t="s">
        <v>1</v>
      </c>
      <c r="N227" s="142" t="s">
        <v>42</v>
      </c>
      <c r="O227" s="143">
        <v>0.73399999999999999</v>
      </c>
      <c r="P227" s="143">
        <f t="shared" si="41"/>
        <v>238.736436</v>
      </c>
      <c r="Q227" s="143">
        <v>4.0000000000000002E-4</v>
      </c>
      <c r="R227" s="143">
        <f t="shared" si="42"/>
        <v>0.13010160000000001</v>
      </c>
      <c r="S227" s="143">
        <v>0</v>
      </c>
      <c r="T227" s="144">
        <f t="shared" si="43"/>
        <v>0</v>
      </c>
      <c r="AR227" s="145" t="s">
        <v>256</v>
      </c>
      <c r="AT227" s="145" t="s">
        <v>193</v>
      </c>
      <c r="AU227" s="145" t="s">
        <v>89</v>
      </c>
      <c r="AY227" s="13" t="s">
        <v>191</v>
      </c>
      <c r="BE227" s="146">
        <f t="shared" si="44"/>
        <v>0</v>
      </c>
      <c r="BF227" s="146">
        <f t="shared" si="45"/>
        <v>5657.4679999999998</v>
      </c>
      <c r="BG227" s="146">
        <f t="shared" si="46"/>
        <v>0</v>
      </c>
      <c r="BH227" s="146">
        <f t="shared" si="47"/>
        <v>0</v>
      </c>
      <c r="BI227" s="146">
        <f t="shared" si="48"/>
        <v>0</v>
      </c>
      <c r="BJ227" s="13" t="s">
        <v>89</v>
      </c>
      <c r="BK227" s="147">
        <f t="shared" si="49"/>
        <v>5657.4679999999998</v>
      </c>
      <c r="BL227" s="13" t="s">
        <v>256</v>
      </c>
      <c r="BM227" s="145" t="s">
        <v>511</v>
      </c>
    </row>
    <row r="228" spans="2:65" s="1" customFormat="1" ht="34.9" customHeight="1">
      <c r="B228" s="25"/>
      <c r="C228" s="148" t="s">
        <v>512</v>
      </c>
      <c r="D228" s="148" t="s">
        <v>225</v>
      </c>
      <c r="E228" s="149" t="s">
        <v>513</v>
      </c>
      <c r="F228" s="150" t="s">
        <v>514</v>
      </c>
      <c r="G228" s="151" t="s">
        <v>233</v>
      </c>
      <c r="H228" s="152">
        <v>325.25400000000002</v>
      </c>
      <c r="I228" s="152">
        <v>28.32</v>
      </c>
      <c r="J228" s="152">
        <f t="shared" si="40"/>
        <v>9211.1929999999993</v>
      </c>
      <c r="K228" s="153"/>
      <c r="L228" s="154"/>
      <c r="M228" s="155" t="s">
        <v>1</v>
      </c>
      <c r="N228" s="156" t="s">
        <v>42</v>
      </c>
      <c r="O228" s="143">
        <v>0</v>
      </c>
      <c r="P228" s="143">
        <f t="shared" si="41"/>
        <v>0</v>
      </c>
      <c r="Q228" s="143">
        <v>1.179E-2</v>
      </c>
      <c r="R228" s="143">
        <f t="shared" si="42"/>
        <v>3.8347446600000001</v>
      </c>
      <c r="S228" s="143">
        <v>0</v>
      </c>
      <c r="T228" s="144">
        <f t="shared" si="43"/>
        <v>0</v>
      </c>
      <c r="AR228" s="145" t="s">
        <v>321</v>
      </c>
      <c r="AT228" s="145" t="s">
        <v>225</v>
      </c>
      <c r="AU228" s="145" t="s">
        <v>89</v>
      </c>
      <c r="AY228" s="13" t="s">
        <v>191</v>
      </c>
      <c r="BE228" s="146">
        <f t="shared" si="44"/>
        <v>0</v>
      </c>
      <c r="BF228" s="146">
        <f t="shared" si="45"/>
        <v>9211.1929999999993</v>
      </c>
      <c r="BG228" s="146">
        <f t="shared" si="46"/>
        <v>0</v>
      </c>
      <c r="BH228" s="146">
        <f t="shared" si="47"/>
        <v>0</v>
      </c>
      <c r="BI228" s="146">
        <f t="shared" si="48"/>
        <v>0</v>
      </c>
      <c r="BJ228" s="13" t="s">
        <v>89</v>
      </c>
      <c r="BK228" s="147">
        <f t="shared" si="49"/>
        <v>9211.1929999999993</v>
      </c>
      <c r="BL228" s="13" t="s">
        <v>256</v>
      </c>
      <c r="BM228" s="145" t="s">
        <v>515</v>
      </c>
    </row>
    <row r="229" spans="2:65" s="1" customFormat="1" ht="22.15" customHeight="1">
      <c r="B229" s="25"/>
      <c r="C229" s="135" t="s">
        <v>516</v>
      </c>
      <c r="D229" s="135" t="s">
        <v>193</v>
      </c>
      <c r="E229" s="136" t="s">
        <v>517</v>
      </c>
      <c r="F229" s="137" t="s">
        <v>518</v>
      </c>
      <c r="G229" s="138" t="s">
        <v>484</v>
      </c>
      <c r="H229" s="139">
        <v>2</v>
      </c>
      <c r="I229" s="139">
        <v>30.879000000000001</v>
      </c>
      <c r="J229" s="139">
        <f t="shared" si="40"/>
        <v>61.758000000000003</v>
      </c>
      <c r="K229" s="140"/>
      <c r="L229" s="25"/>
      <c r="M229" s="141" t="s">
        <v>1</v>
      </c>
      <c r="N229" s="142" t="s">
        <v>42</v>
      </c>
      <c r="O229" s="143">
        <v>1.3286500000000001</v>
      </c>
      <c r="P229" s="143">
        <f t="shared" si="41"/>
        <v>2.6573000000000002</v>
      </c>
      <c r="Q229" s="143">
        <v>1.1999999999999999E-3</v>
      </c>
      <c r="R229" s="143">
        <f t="shared" si="42"/>
        <v>2.3999999999999998E-3</v>
      </c>
      <c r="S229" s="143">
        <v>0</v>
      </c>
      <c r="T229" s="144">
        <f t="shared" si="43"/>
        <v>0</v>
      </c>
      <c r="AR229" s="145" t="s">
        <v>256</v>
      </c>
      <c r="AT229" s="145" t="s">
        <v>193</v>
      </c>
      <c r="AU229" s="145" t="s">
        <v>89</v>
      </c>
      <c r="AY229" s="13" t="s">
        <v>191</v>
      </c>
      <c r="BE229" s="146">
        <f t="shared" si="44"/>
        <v>0</v>
      </c>
      <c r="BF229" s="146">
        <f t="shared" si="45"/>
        <v>61.758000000000003</v>
      </c>
      <c r="BG229" s="146">
        <f t="shared" si="46"/>
        <v>0</v>
      </c>
      <c r="BH229" s="146">
        <f t="shared" si="47"/>
        <v>0</v>
      </c>
      <c r="BI229" s="146">
        <f t="shared" si="48"/>
        <v>0</v>
      </c>
      <c r="BJ229" s="13" t="s">
        <v>89</v>
      </c>
      <c r="BK229" s="147">
        <f t="shared" si="49"/>
        <v>61.758000000000003</v>
      </c>
      <c r="BL229" s="13" t="s">
        <v>256</v>
      </c>
      <c r="BM229" s="145" t="s">
        <v>519</v>
      </c>
    </row>
    <row r="230" spans="2:65" s="1" customFormat="1" ht="22.15" customHeight="1">
      <c r="B230" s="25"/>
      <c r="C230" s="148" t="s">
        <v>520</v>
      </c>
      <c r="D230" s="148" t="s">
        <v>225</v>
      </c>
      <c r="E230" s="149" t="s">
        <v>521</v>
      </c>
      <c r="F230" s="150" t="s">
        <v>522</v>
      </c>
      <c r="G230" s="151" t="s">
        <v>484</v>
      </c>
      <c r="H230" s="152">
        <v>2</v>
      </c>
      <c r="I230" s="152">
        <v>16.081</v>
      </c>
      <c r="J230" s="152">
        <f t="shared" si="40"/>
        <v>32.161999999999999</v>
      </c>
      <c r="K230" s="153"/>
      <c r="L230" s="154"/>
      <c r="M230" s="155" t="s">
        <v>1</v>
      </c>
      <c r="N230" s="156" t="s">
        <v>42</v>
      </c>
      <c r="O230" s="143">
        <v>0</v>
      </c>
      <c r="P230" s="143">
        <f t="shared" si="41"/>
        <v>0</v>
      </c>
      <c r="Q230" s="143">
        <v>1E-3</v>
      </c>
      <c r="R230" s="143">
        <f t="shared" si="42"/>
        <v>2E-3</v>
      </c>
      <c r="S230" s="143">
        <v>0</v>
      </c>
      <c r="T230" s="144">
        <f t="shared" si="43"/>
        <v>0</v>
      </c>
      <c r="AR230" s="145" t="s">
        <v>321</v>
      </c>
      <c r="AT230" s="145" t="s">
        <v>225</v>
      </c>
      <c r="AU230" s="145" t="s">
        <v>89</v>
      </c>
      <c r="AY230" s="13" t="s">
        <v>191</v>
      </c>
      <c r="BE230" s="146">
        <f t="shared" si="44"/>
        <v>0</v>
      </c>
      <c r="BF230" s="146">
        <f t="shared" si="45"/>
        <v>32.161999999999999</v>
      </c>
      <c r="BG230" s="146">
        <f t="shared" si="46"/>
        <v>0</v>
      </c>
      <c r="BH230" s="146">
        <f t="shared" si="47"/>
        <v>0</v>
      </c>
      <c r="BI230" s="146">
        <f t="shared" si="48"/>
        <v>0</v>
      </c>
      <c r="BJ230" s="13" t="s">
        <v>89</v>
      </c>
      <c r="BK230" s="147">
        <f t="shared" si="49"/>
        <v>32.161999999999999</v>
      </c>
      <c r="BL230" s="13" t="s">
        <v>256</v>
      </c>
      <c r="BM230" s="145" t="s">
        <v>523</v>
      </c>
    </row>
    <row r="231" spans="2:65" s="1" customFormat="1" ht="30" customHeight="1">
      <c r="B231" s="25"/>
      <c r="C231" s="148" t="s">
        <v>524</v>
      </c>
      <c r="D231" s="148" t="s">
        <v>225</v>
      </c>
      <c r="E231" s="149" t="s">
        <v>525</v>
      </c>
      <c r="F231" s="150" t="s">
        <v>526</v>
      </c>
      <c r="G231" s="151" t="s">
        <v>484</v>
      </c>
      <c r="H231" s="152">
        <v>2</v>
      </c>
      <c r="I231" s="152">
        <v>600</v>
      </c>
      <c r="J231" s="152">
        <f t="shared" si="40"/>
        <v>1200</v>
      </c>
      <c r="K231" s="153"/>
      <c r="L231" s="154"/>
      <c r="M231" s="155" t="s">
        <v>1</v>
      </c>
      <c r="N231" s="156" t="s">
        <v>42</v>
      </c>
      <c r="O231" s="143">
        <v>0</v>
      </c>
      <c r="P231" s="143">
        <f t="shared" si="41"/>
        <v>0</v>
      </c>
      <c r="Q231" s="143">
        <v>7.4999999999999997E-2</v>
      </c>
      <c r="R231" s="143">
        <f t="shared" si="42"/>
        <v>0.15</v>
      </c>
      <c r="S231" s="143">
        <v>0</v>
      </c>
      <c r="T231" s="144">
        <f t="shared" si="43"/>
        <v>0</v>
      </c>
      <c r="AR231" s="145" t="s">
        <v>321</v>
      </c>
      <c r="AT231" s="145" t="s">
        <v>225</v>
      </c>
      <c r="AU231" s="145" t="s">
        <v>89</v>
      </c>
      <c r="AY231" s="13" t="s">
        <v>191</v>
      </c>
      <c r="BE231" s="146">
        <f t="shared" si="44"/>
        <v>0</v>
      </c>
      <c r="BF231" s="146">
        <f t="shared" si="45"/>
        <v>1200</v>
      </c>
      <c r="BG231" s="146">
        <f t="shared" si="46"/>
        <v>0</v>
      </c>
      <c r="BH231" s="146">
        <f t="shared" si="47"/>
        <v>0</v>
      </c>
      <c r="BI231" s="146">
        <f t="shared" si="48"/>
        <v>0</v>
      </c>
      <c r="BJ231" s="13" t="s">
        <v>89</v>
      </c>
      <c r="BK231" s="147">
        <f t="shared" si="49"/>
        <v>1200</v>
      </c>
      <c r="BL231" s="13" t="s">
        <v>256</v>
      </c>
      <c r="BM231" s="145" t="s">
        <v>527</v>
      </c>
    </row>
    <row r="232" spans="2:65" s="1" customFormat="1" ht="22.15" customHeight="1">
      <c r="B232" s="25"/>
      <c r="C232" s="135" t="s">
        <v>528</v>
      </c>
      <c r="D232" s="135" t="s">
        <v>193</v>
      </c>
      <c r="E232" s="136" t="s">
        <v>529</v>
      </c>
      <c r="F232" s="137" t="s">
        <v>530</v>
      </c>
      <c r="G232" s="138" t="s">
        <v>484</v>
      </c>
      <c r="H232" s="139">
        <v>2</v>
      </c>
      <c r="I232" s="139">
        <v>550</v>
      </c>
      <c r="J232" s="139">
        <f t="shared" si="40"/>
        <v>1100</v>
      </c>
      <c r="K232" s="140"/>
      <c r="L232" s="25"/>
      <c r="M232" s="141" t="s">
        <v>1</v>
      </c>
      <c r="N232" s="142" t="s">
        <v>42</v>
      </c>
      <c r="O232" s="143">
        <v>0</v>
      </c>
      <c r="P232" s="143">
        <f t="shared" si="41"/>
        <v>0</v>
      </c>
      <c r="Q232" s="143">
        <v>0</v>
      </c>
      <c r="R232" s="143">
        <f t="shared" si="42"/>
        <v>0</v>
      </c>
      <c r="S232" s="143">
        <v>0</v>
      </c>
      <c r="T232" s="144">
        <f t="shared" si="43"/>
        <v>0</v>
      </c>
      <c r="AR232" s="145" t="s">
        <v>256</v>
      </c>
      <c r="AT232" s="145" t="s">
        <v>193</v>
      </c>
      <c r="AU232" s="145" t="s">
        <v>89</v>
      </c>
      <c r="AY232" s="13" t="s">
        <v>191</v>
      </c>
      <c r="BE232" s="146">
        <f t="shared" si="44"/>
        <v>0</v>
      </c>
      <c r="BF232" s="146">
        <f t="shared" si="45"/>
        <v>1100</v>
      </c>
      <c r="BG232" s="146">
        <f t="shared" si="46"/>
        <v>0</v>
      </c>
      <c r="BH232" s="146">
        <f t="shared" si="47"/>
        <v>0</v>
      </c>
      <c r="BI232" s="146">
        <f t="shared" si="48"/>
        <v>0</v>
      </c>
      <c r="BJ232" s="13" t="s">
        <v>89</v>
      </c>
      <c r="BK232" s="147">
        <f t="shared" si="49"/>
        <v>1100</v>
      </c>
      <c r="BL232" s="13" t="s">
        <v>256</v>
      </c>
      <c r="BM232" s="145" t="s">
        <v>531</v>
      </c>
    </row>
    <row r="233" spans="2:65" s="1" customFormat="1" ht="14.45" customHeight="1">
      <c r="B233" s="25"/>
      <c r="C233" s="135" t="s">
        <v>532</v>
      </c>
      <c r="D233" s="135" t="s">
        <v>193</v>
      </c>
      <c r="E233" s="136" t="s">
        <v>533</v>
      </c>
      <c r="F233" s="137" t="s">
        <v>534</v>
      </c>
      <c r="G233" s="138" t="s">
        <v>461</v>
      </c>
      <c r="H233" s="139">
        <v>5</v>
      </c>
      <c r="I233" s="139">
        <v>85</v>
      </c>
      <c r="J233" s="139">
        <f t="shared" si="40"/>
        <v>425</v>
      </c>
      <c r="K233" s="140"/>
      <c r="L233" s="25"/>
      <c r="M233" s="141" t="s">
        <v>1</v>
      </c>
      <c r="N233" s="142" t="s">
        <v>42</v>
      </c>
      <c r="O233" s="143">
        <v>0</v>
      </c>
      <c r="P233" s="143">
        <f t="shared" si="41"/>
        <v>0</v>
      </c>
      <c r="Q233" s="143">
        <v>0</v>
      </c>
      <c r="R233" s="143">
        <f t="shared" si="42"/>
        <v>0</v>
      </c>
      <c r="S233" s="143">
        <v>0</v>
      </c>
      <c r="T233" s="144">
        <f t="shared" si="43"/>
        <v>0</v>
      </c>
      <c r="AR233" s="145" t="s">
        <v>256</v>
      </c>
      <c r="AT233" s="145" t="s">
        <v>193</v>
      </c>
      <c r="AU233" s="145" t="s">
        <v>89</v>
      </c>
      <c r="AY233" s="13" t="s">
        <v>191</v>
      </c>
      <c r="BE233" s="146">
        <f t="shared" si="44"/>
        <v>0</v>
      </c>
      <c r="BF233" s="146">
        <f t="shared" si="45"/>
        <v>425</v>
      </c>
      <c r="BG233" s="146">
        <f t="shared" si="46"/>
        <v>0</v>
      </c>
      <c r="BH233" s="146">
        <f t="shared" si="47"/>
        <v>0</v>
      </c>
      <c r="BI233" s="146">
        <f t="shared" si="48"/>
        <v>0</v>
      </c>
      <c r="BJ233" s="13" t="s">
        <v>89</v>
      </c>
      <c r="BK233" s="147">
        <f t="shared" si="49"/>
        <v>425</v>
      </c>
      <c r="BL233" s="13" t="s">
        <v>256</v>
      </c>
      <c r="BM233" s="145" t="s">
        <v>535</v>
      </c>
    </row>
    <row r="234" spans="2:65" s="1" customFormat="1" ht="22.15" customHeight="1">
      <c r="B234" s="25"/>
      <c r="C234" s="135" t="s">
        <v>536</v>
      </c>
      <c r="D234" s="135" t="s">
        <v>193</v>
      </c>
      <c r="E234" s="136" t="s">
        <v>537</v>
      </c>
      <c r="F234" s="137" t="s">
        <v>538</v>
      </c>
      <c r="G234" s="138" t="s">
        <v>454</v>
      </c>
      <c r="H234" s="139">
        <v>718.351</v>
      </c>
      <c r="I234" s="139">
        <v>0.9</v>
      </c>
      <c r="J234" s="139">
        <f t="shared" si="40"/>
        <v>646.51599999999996</v>
      </c>
      <c r="K234" s="140"/>
      <c r="L234" s="25"/>
      <c r="M234" s="141" t="s">
        <v>1</v>
      </c>
      <c r="N234" s="142" t="s">
        <v>42</v>
      </c>
      <c r="O234" s="143">
        <v>0</v>
      </c>
      <c r="P234" s="143">
        <f t="shared" si="41"/>
        <v>0</v>
      </c>
      <c r="Q234" s="143">
        <v>0</v>
      </c>
      <c r="R234" s="143">
        <f t="shared" si="42"/>
        <v>0</v>
      </c>
      <c r="S234" s="143">
        <v>0</v>
      </c>
      <c r="T234" s="144">
        <f t="shared" si="43"/>
        <v>0</v>
      </c>
      <c r="AR234" s="145" t="s">
        <v>256</v>
      </c>
      <c r="AT234" s="145" t="s">
        <v>193</v>
      </c>
      <c r="AU234" s="145" t="s">
        <v>89</v>
      </c>
      <c r="AY234" s="13" t="s">
        <v>191</v>
      </c>
      <c r="BE234" s="146">
        <f t="shared" si="44"/>
        <v>0</v>
      </c>
      <c r="BF234" s="146">
        <f t="shared" si="45"/>
        <v>646.51599999999996</v>
      </c>
      <c r="BG234" s="146">
        <f t="shared" si="46"/>
        <v>0</v>
      </c>
      <c r="BH234" s="146">
        <f t="shared" si="47"/>
        <v>0</v>
      </c>
      <c r="BI234" s="146">
        <f t="shared" si="48"/>
        <v>0</v>
      </c>
      <c r="BJ234" s="13" t="s">
        <v>89</v>
      </c>
      <c r="BK234" s="147">
        <f t="shared" si="49"/>
        <v>646.51599999999996</v>
      </c>
      <c r="BL234" s="13" t="s">
        <v>256</v>
      </c>
      <c r="BM234" s="145" t="s">
        <v>539</v>
      </c>
    </row>
    <row r="235" spans="2:65" s="11" customFormat="1" ht="25.9" customHeight="1">
      <c r="B235" s="124"/>
      <c r="D235" s="125" t="s">
        <v>75</v>
      </c>
      <c r="E235" s="126" t="s">
        <v>225</v>
      </c>
      <c r="F235" s="126" t="s">
        <v>540</v>
      </c>
      <c r="J235" s="127">
        <f>BK235</f>
        <v>97095.38</v>
      </c>
      <c r="L235" s="124"/>
      <c r="M235" s="128"/>
      <c r="P235" s="129">
        <f>P236</f>
        <v>0</v>
      </c>
      <c r="R235" s="129">
        <f>R236</f>
        <v>0</v>
      </c>
      <c r="T235" s="130">
        <f>T236</f>
        <v>0</v>
      </c>
      <c r="AR235" s="125" t="s">
        <v>125</v>
      </c>
      <c r="AT235" s="131" t="s">
        <v>75</v>
      </c>
      <c r="AU235" s="131" t="s">
        <v>76</v>
      </c>
      <c r="AY235" s="125" t="s">
        <v>191</v>
      </c>
      <c r="BK235" s="132">
        <f>BK236</f>
        <v>97095.38</v>
      </c>
    </row>
    <row r="236" spans="2:65" s="11" customFormat="1" ht="22.9" customHeight="1">
      <c r="B236" s="124"/>
      <c r="D236" s="125" t="s">
        <v>75</v>
      </c>
      <c r="E236" s="133" t="s">
        <v>541</v>
      </c>
      <c r="F236" s="133" t="s">
        <v>542</v>
      </c>
      <c r="J236" s="134">
        <f>BK236</f>
        <v>97095.38</v>
      </c>
      <c r="L236" s="124"/>
      <c r="M236" s="128"/>
      <c r="P236" s="129">
        <f>SUM(P237:P238)</f>
        <v>0</v>
      </c>
      <c r="R236" s="129">
        <f>SUM(R237:R238)</f>
        <v>0</v>
      </c>
      <c r="T236" s="130">
        <f>SUM(T237:T238)</f>
        <v>0</v>
      </c>
      <c r="AR236" s="125" t="s">
        <v>125</v>
      </c>
      <c r="AT236" s="131" t="s">
        <v>75</v>
      </c>
      <c r="AU236" s="131" t="s">
        <v>83</v>
      </c>
      <c r="AY236" s="125" t="s">
        <v>191</v>
      </c>
      <c r="BK236" s="132">
        <f>SUM(BK237:BK238)</f>
        <v>97095.38</v>
      </c>
    </row>
    <row r="237" spans="2:65" s="1" customFormat="1" ht="22.15" customHeight="1">
      <c r="B237" s="25"/>
      <c r="C237" s="135" t="s">
        <v>543</v>
      </c>
      <c r="D237" s="135" t="s">
        <v>193</v>
      </c>
      <c r="E237" s="136" t="s">
        <v>544</v>
      </c>
      <c r="F237" s="137" t="s">
        <v>545</v>
      </c>
      <c r="G237" s="138" t="s">
        <v>546</v>
      </c>
      <c r="H237" s="139">
        <v>13700</v>
      </c>
      <c r="I237" s="139">
        <v>6.1</v>
      </c>
      <c r="J237" s="139">
        <f>ROUND(I237*H237,3)</f>
        <v>83570</v>
      </c>
      <c r="K237" s="140"/>
      <c r="L237" s="25"/>
      <c r="M237" s="141" t="s">
        <v>1</v>
      </c>
      <c r="N237" s="142" t="s">
        <v>42</v>
      </c>
      <c r="O237" s="143">
        <v>0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443</v>
      </c>
      <c r="AT237" s="145" t="s">
        <v>193</v>
      </c>
      <c r="AU237" s="145" t="s">
        <v>89</v>
      </c>
      <c r="AY237" s="13" t="s">
        <v>191</v>
      </c>
      <c r="BE237" s="146">
        <f>IF(N237="základná",J237,0)</f>
        <v>0</v>
      </c>
      <c r="BF237" s="146">
        <f>IF(N237="znížená",J237,0)</f>
        <v>83570</v>
      </c>
      <c r="BG237" s="146">
        <f>IF(N237="zákl. prenesená",J237,0)</f>
        <v>0</v>
      </c>
      <c r="BH237" s="146">
        <f>IF(N237="zníž. prenesená",J237,0)</f>
        <v>0</v>
      </c>
      <c r="BI237" s="146">
        <f>IF(N237="nulová",J237,0)</f>
        <v>0</v>
      </c>
      <c r="BJ237" s="13" t="s">
        <v>89</v>
      </c>
      <c r="BK237" s="147">
        <f>ROUND(I237*H237,3)</f>
        <v>83570</v>
      </c>
      <c r="BL237" s="13" t="s">
        <v>443</v>
      </c>
      <c r="BM237" s="145" t="s">
        <v>547</v>
      </c>
    </row>
    <row r="238" spans="2:65" s="1" customFormat="1" ht="22.15" customHeight="1">
      <c r="B238" s="25"/>
      <c r="C238" s="135" t="s">
        <v>548</v>
      </c>
      <c r="D238" s="135" t="s">
        <v>193</v>
      </c>
      <c r="E238" s="136" t="s">
        <v>549</v>
      </c>
      <c r="F238" s="137" t="s">
        <v>550</v>
      </c>
      <c r="G238" s="138" t="s">
        <v>461</v>
      </c>
      <c r="H238" s="139">
        <v>486</v>
      </c>
      <c r="I238" s="139">
        <v>27.83</v>
      </c>
      <c r="J238" s="139">
        <f>ROUND(I238*H238,3)</f>
        <v>13525.38</v>
      </c>
      <c r="K238" s="140"/>
      <c r="L238" s="25"/>
      <c r="M238" s="157" t="s">
        <v>1</v>
      </c>
      <c r="N238" s="158" t="s">
        <v>42</v>
      </c>
      <c r="O238" s="159">
        <v>0</v>
      </c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AR238" s="145" t="s">
        <v>443</v>
      </c>
      <c r="AT238" s="145" t="s">
        <v>193</v>
      </c>
      <c r="AU238" s="145" t="s">
        <v>89</v>
      </c>
      <c r="AY238" s="13" t="s">
        <v>191</v>
      </c>
      <c r="BE238" s="146">
        <f>IF(N238="základná",J238,0)</f>
        <v>0</v>
      </c>
      <c r="BF238" s="146">
        <f>IF(N238="znížená",J238,0)</f>
        <v>13525.38</v>
      </c>
      <c r="BG238" s="146">
        <f>IF(N238="zákl. prenesená",J238,0)</f>
        <v>0</v>
      </c>
      <c r="BH238" s="146">
        <f>IF(N238="zníž. prenesená",J238,0)</f>
        <v>0</v>
      </c>
      <c r="BI238" s="146">
        <f>IF(N238="nulová",J238,0)</f>
        <v>0</v>
      </c>
      <c r="BJ238" s="13" t="s">
        <v>89</v>
      </c>
      <c r="BK238" s="147">
        <f>ROUND(I238*H238,3)</f>
        <v>13525.38</v>
      </c>
      <c r="BL238" s="13" t="s">
        <v>443</v>
      </c>
      <c r="BM238" s="145" t="s">
        <v>551</v>
      </c>
    </row>
    <row r="239" spans="2:65" s="1" customFormat="1" ht="6.95" customHeight="1">
      <c r="B239" s="39"/>
      <c r="C239" s="40"/>
      <c r="D239" s="40"/>
      <c r="E239" s="40"/>
      <c r="F239" s="40"/>
      <c r="G239" s="40"/>
      <c r="H239" s="40"/>
      <c r="I239" s="40"/>
      <c r="J239" s="40"/>
      <c r="K239" s="40"/>
      <c r="L239" s="25"/>
    </row>
  </sheetData>
  <sheetProtection algorithmName="SHA-512" hashValue="TkxkhLrxDXlK7iNgubeKfzRo+7/qMLW9qmiPPA4x+Xj/Rbz5EX1DjVrhfYYahT6PLKjbls/A6UVE/NNPOw3ffA==" saltValue="daC2eYqOQG+cTVu5Me/wehdZchPHwiPuY+F4MgVpl0fq+OuLfE/IFnTHxA2F8Q26UiM8YYklylA76W3pBpqJVQ==" spinCount="100000" sheet="1" objects="1" scenarios="1" formatColumns="0" formatRows="0" autoFilter="0"/>
  <autoFilter ref="C134:K238" xr:uid="{00000000-0009-0000-0000-000001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BM132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151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1122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1148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ROUND(J123, 2)</f>
        <v>2039.98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ROUND((SUM(BE123:BE131)),  2)</f>
        <v>0</v>
      </c>
      <c r="G35" s="93"/>
      <c r="H35" s="93"/>
      <c r="I35" s="94">
        <v>0.2</v>
      </c>
      <c r="J35" s="92">
        <f>ROUND(((SUM(BE123:BE131))*I35),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ROUND((SUM(BF123:BF131)),  2)</f>
        <v>2039.98</v>
      </c>
      <c r="I36" s="95">
        <v>0.2</v>
      </c>
      <c r="J36" s="80">
        <f>ROUND(((SUM(BF123:BF131))*I36),  2)</f>
        <v>408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ROUND((SUM(BG123:BG131)),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ROUND((SUM(BH123:BH131)),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ROUND((SUM(BI123:BI131)),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2447.98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1122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1371-6-3 - Zdravotechnika a kanalizácia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J123</f>
        <v>2039.98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J124</f>
        <v>2039.98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J125</f>
        <v>409.97999999999996</v>
      </c>
      <c r="L100" s="111"/>
    </row>
    <row r="101" spans="2:47" s="9" customFormat="1" ht="19.899999999999999" customHeight="1">
      <c r="B101" s="111"/>
      <c r="D101" s="112" t="s">
        <v>622</v>
      </c>
      <c r="E101" s="113"/>
      <c r="F101" s="113"/>
      <c r="G101" s="113"/>
      <c r="H101" s="113"/>
      <c r="I101" s="113"/>
      <c r="J101" s="114">
        <f>J129</f>
        <v>1630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5"/>
    </row>
    <row r="108" spans="2:47" s="1" customFormat="1" ht="24.95" customHeight="1">
      <c r="B108" s="25"/>
      <c r="C108" s="17" t="s">
        <v>177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12</v>
      </c>
      <c r="L110" s="25"/>
    </row>
    <row r="111" spans="2:47" s="1" customFormat="1" ht="14.45" customHeight="1">
      <c r="B111" s="25"/>
      <c r="E111" s="204" t="str">
        <f>E7</f>
        <v>Rekonštrukcia  farmy ošípaných Malá Belá - Zmena č.1</v>
      </c>
      <c r="F111" s="205"/>
      <c r="G111" s="205"/>
      <c r="H111" s="205"/>
      <c r="L111" s="25"/>
    </row>
    <row r="112" spans="2:47" ht="12" customHeight="1">
      <c r="B112" s="16"/>
      <c r="C112" s="22" t="s">
        <v>153</v>
      </c>
      <c r="L112" s="16"/>
    </row>
    <row r="113" spans="2:65" s="1" customFormat="1" ht="14.45" customHeight="1">
      <c r="B113" s="25"/>
      <c r="E113" s="204" t="s">
        <v>1122</v>
      </c>
      <c r="F113" s="203"/>
      <c r="G113" s="203"/>
      <c r="H113" s="203"/>
      <c r="L113" s="25"/>
    </row>
    <row r="114" spans="2:65" s="1" customFormat="1" ht="12" customHeight="1">
      <c r="B114" s="25"/>
      <c r="C114" s="22" t="s">
        <v>155</v>
      </c>
      <c r="L114" s="25"/>
    </row>
    <row r="115" spans="2:65" s="1" customFormat="1" ht="15.6" customHeight="1">
      <c r="B115" s="25"/>
      <c r="E115" s="171" t="str">
        <f>E11</f>
        <v>1371-6-3 - Zdravotechnika a kanalizácia</v>
      </c>
      <c r="F115" s="203"/>
      <c r="G115" s="203"/>
      <c r="H115" s="20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>Malá Belá,k.ú.Okoč, p.č.2781/1,2785/1,2787/1</v>
      </c>
      <c r="I117" s="22" t="s">
        <v>18</v>
      </c>
      <c r="J117" s="47" t="str">
        <f>IF(J14="","",J14)</f>
        <v>22. 3. 2022</v>
      </c>
      <c r="L117" s="25"/>
    </row>
    <row r="118" spans="2:65" s="1" customFormat="1" ht="6.95" customHeight="1">
      <c r="B118" s="25"/>
      <c r="L118" s="25"/>
    </row>
    <row r="119" spans="2:65" s="1" customFormat="1" ht="26.45" customHeight="1">
      <c r="B119" s="25"/>
      <c r="C119" s="22" t="s">
        <v>20</v>
      </c>
      <c r="F119" s="20" t="str">
        <f>E17</f>
        <v>Poľnohospodárske družstvo Kútniky, Kútniky č.640</v>
      </c>
      <c r="I119" s="22" t="s">
        <v>28</v>
      </c>
      <c r="J119" s="23" t="str">
        <f>E23</f>
        <v>BUING  s.r.o. , Veľký Meder, Tichá 5</v>
      </c>
      <c r="L119" s="25"/>
    </row>
    <row r="120" spans="2:65" s="1" customFormat="1" ht="15.6" customHeight="1">
      <c r="B120" s="25"/>
      <c r="C120" s="22" t="s">
        <v>26</v>
      </c>
      <c r="F120" s="20" t="str">
        <f>IF(E20="","",E20)</f>
        <v xml:space="preserve"> </v>
      </c>
      <c r="I120" s="22" t="s">
        <v>34</v>
      </c>
      <c r="J120" s="23" t="str">
        <f>E26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178</v>
      </c>
      <c r="D122" s="117" t="s">
        <v>61</v>
      </c>
      <c r="E122" s="117" t="s">
        <v>57</v>
      </c>
      <c r="F122" s="117" t="s">
        <v>58</v>
      </c>
      <c r="G122" s="117" t="s">
        <v>179</v>
      </c>
      <c r="H122" s="117" t="s">
        <v>180</v>
      </c>
      <c r="I122" s="117" t="s">
        <v>181</v>
      </c>
      <c r="J122" s="118" t="s">
        <v>159</v>
      </c>
      <c r="K122" s="119" t="s">
        <v>182</v>
      </c>
      <c r="L122" s="115"/>
      <c r="M122" s="53" t="s">
        <v>1</v>
      </c>
      <c r="N122" s="54" t="s">
        <v>40</v>
      </c>
      <c r="O122" s="54" t="s">
        <v>183</v>
      </c>
      <c r="P122" s="54" t="s">
        <v>184</v>
      </c>
      <c r="Q122" s="54" t="s">
        <v>185</v>
      </c>
      <c r="R122" s="54" t="s">
        <v>186</v>
      </c>
      <c r="S122" s="54" t="s">
        <v>187</v>
      </c>
      <c r="T122" s="55" t="s">
        <v>188</v>
      </c>
    </row>
    <row r="123" spans="2:65" s="1" customFormat="1" ht="22.9" customHeight="1">
      <c r="B123" s="25"/>
      <c r="C123" s="58" t="s">
        <v>160</v>
      </c>
      <c r="J123" s="120">
        <f>BK123</f>
        <v>2039.98</v>
      </c>
      <c r="L123" s="25"/>
      <c r="M123" s="56"/>
      <c r="N123" s="48"/>
      <c r="O123" s="48"/>
      <c r="P123" s="121">
        <f>P124</f>
        <v>38.724927999999998</v>
      </c>
      <c r="Q123" s="48"/>
      <c r="R123" s="121">
        <f>R124</f>
        <v>7.2000000000000005E-4</v>
      </c>
      <c r="S123" s="48"/>
      <c r="T123" s="122">
        <f>T124</f>
        <v>0</v>
      </c>
      <c r="AT123" s="13" t="s">
        <v>75</v>
      </c>
      <c r="AU123" s="13" t="s">
        <v>161</v>
      </c>
      <c r="BK123" s="123">
        <f>BK124</f>
        <v>2039.98</v>
      </c>
    </row>
    <row r="124" spans="2:65" s="11" customFormat="1" ht="25.9" customHeight="1">
      <c r="B124" s="124"/>
      <c r="D124" s="125" t="s">
        <v>75</v>
      </c>
      <c r="E124" s="126" t="s">
        <v>189</v>
      </c>
      <c r="F124" s="126" t="s">
        <v>190</v>
      </c>
      <c r="J124" s="127">
        <f>BK124</f>
        <v>2039.98</v>
      </c>
      <c r="L124" s="124"/>
      <c r="M124" s="128"/>
      <c r="P124" s="129">
        <f>P125+P129</f>
        <v>38.724927999999998</v>
      </c>
      <c r="R124" s="129">
        <f>R125+R129</f>
        <v>7.2000000000000005E-4</v>
      </c>
      <c r="T124" s="130">
        <f>T125+T129</f>
        <v>0</v>
      </c>
      <c r="AR124" s="125" t="s">
        <v>83</v>
      </c>
      <c r="AT124" s="131" t="s">
        <v>75</v>
      </c>
      <c r="AU124" s="131" t="s">
        <v>76</v>
      </c>
      <c r="AY124" s="125" t="s">
        <v>191</v>
      </c>
      <c r="BK124" s="132">
        <f>BK125+BK129</f>
        <v>2039.98</v>
      </c>
    </row>
    <row r="125" spans="2:65" s="11" customFormat="1" ht="22.9" customHeight="1">
      <c r="B125" s="124"/>
      <c r="D125" s="125" t="s">
        <v>75</v>
      </c>
      <c r="E125" s="133" t="s">
        <v>83</v>
      </c>
      <c r="F125" s="133" t="s">
        <v>192</v>
      </c>
      <c r="J125" s="134">
        <f>BK125</f>
        <v>409.97999999999996</v>
      </c>
      <c r="L125" s="124"/>
      <c r="M125" s="128"/>
      <c r="P125" s="129">
        <f>SUM(P126:P128)</f>
        <v>31.515727999999999</v>
      </c>
      <c r="R125" s="129">
        <f>SUM(R126:R128)</f>
        <v>0</v>
      </c>
      <c r="T125" s="130">
        <f>SUM(T126:T128)</f>
        <v>0</v>
      </c>
      <c r="AR125" s="125" t="s">
        <v>83</v>
      </c>
      <c r="AT125" s="131" t="s">
        <v>75</v>
      </c>
      <c r="AU125" s="131" t="s">
        <v>83</v>
      </c>
      <c r="AY125" s="125" t="s">
        <v>191</v>
      </c>
      <c r="BK125" s="132">
        <f>SUM(BK126:BK128)</f>
        <v>409.97999999999996</v>
      </c>
    </row>
    <row r="126" spans="2:65" s="1" customFormat="1" ht="19.899999999999999" customHeight="1">
      <c r="B126" s="25"/>
      <c r="C126" s="135" t="s">
        <v>83</v>
      </c>
      <c r="D126" s="135" t="s">
        <v>193</v>
      </c>
      <c r="E126" s="136" t="s">
        <v>1149</v>
      </c>
      <c r="F126" s="137" t="s">
        <v>1150</v>
      </c>
      <c r="G126" s="138" t="s">
        <v>196</v>
      </c>
      <c r="H126" s="139">
        <v>10.72</v>
      </c>
      <c r="I126" s="139">
        <v>31.91</v>
      </c>
      <c r="J126" s="139">
        <f>ROUND(I126*H126,3)</f>
        <v>342.07499999999999</v>
      </c>
      <c r="K126" s="140"/>
      <c r="L126" s="25"/>
      <c r="M126" s="141" t="s">
        <v>1</v>
      </c>
      <c r="N126" s="142" t="s">
        <v>42</v>
      </c>
      <c r="O126" s="143">
        <v>2.5139999999999998</v>
      </c>
      <c r="P126" s="143">
        <f>O126*H126</f>
        <v>26.95008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197</v>
      </c>
      <c r="AT126" s="145" t="s">
        <v>193</v>
      </c>
      <c r="AU126" s="145" t="s">
        <v>89</v>
      </c>
      <c r="AY126" s="13" t="s">
        <v>191</v>
      </c>
      <c r="BE126" s="146">
        <f>IF(N126="základná",J126,0)</f>
        <v>0</v>
      </c>
      <c r="BF126" s="146">
        <f>IF(N126="znížená",J126,0)</f>
        <v>342.07499999999999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3" t="s">
        <v>89</v>
      </c>
      <c r="BK126" s="147">
        <f>ROUND(I126*H126,3)</f>
        <v>342.07499999999999</v>
      </c>
      <c r="BL126" s="13" t="s">
        <v>197</v>
      </c>
      <c r="BM126" s="145" t="s">
        <v>1151</v>
      </c>
    </row>
    <row r="127" spans="2:65" s="1" customFormat="1" ht="34.9" customHeight="1">
      <c r="B127" s="25"/>
      <c r="C127" s="135" t="s">
        <v>89</v>
      </c>
      <c r="D127" s="135" t="s">
        <v>193</v>
      </c>
      <c r="E127" s="136" t="s">
        <v>960</v>
      </c>
      <c r="F127" s="137" t="s">
        <v>961</v>
      </c>
      <c r="G127" s="138" t="s">
        <v>196</v>
      </c>
      <c r="H127" s="139">
        <v>3.2160000000000002</v>
      </c>
      <c r="I127" s="139">
        <v>9.0280000000000005</v>
      </c>
      <c r="J127" s="139">
        <f>ROUND(I127*H127,3)</f>
        <v>29.033999999999999</v>
      </c>
      <c r="K127" s="140"/>
      <c r="L127" s="25"/>
      <c r="M127" s="141" t="s">
        <v>1</v>
      </c>
      <c r="N127" s="142" t="s">
        <v>42</v>
      </c>
      <c r="O127" s="143">
        <v>0.61299999999999999</v>
      </c>
      <c r="P127" s="143">
        <f>O127*H127</f>
        <v>1.971408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197</v>
      </c>
      <c r="AT127" s="145" t="s">
        <v>193</v>
      </c>
      <c r="AU127" s="145" t="s">
        <v>89</v>
      </c>
      <c r="AY127" s="13" t="s">
        <v>191</v>
      </c>
      <c r="BE127" s="146">
        <f>IF(N127="základná",J127,0)</f>
        <v>0</v>
      </c>
      <c r="BF127" s="146">
        <f>IF(N127="znížená",J127,0)</f>
        <v>29.033999999999999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3" t="s">
        <v>89</v>
      </c>
      <c r="BK127" s="147">
        <f>ROUND(I127*H127,3)</f>
        <v>29.033999999999999</v>
      </c>
      <c r="BL127" s="13" t="s">
        <v>197</v>
      </c>
      <c r="BM127" s="145" t="s">
        <v>1152</v>
      </c>
    </row>
    <row r="128" spans="2:65" s="1" customFormat="1" ht="22.15" customHeight="1">
      <c r="B128" s="25"/>
      <c r="C128" s="135" t="s">
        <v>125</v>
      </c>
      <c r="D128" s="135" t="s">
        <v>193</v>
      </c>
      <c r="E128" s="136" t="s">
        <v>221</v>
      </c>
      <c r="F128" s="137" t="s">
        <v>222</v>
      </c>
      <c r="G128" s="138" t="s">
        <v>196</v>
      </c>
      <c r="H128" s="139">
        <v>10.72</v>
      </c>
      <c r="I128" s="139">
        <v>3.6259999999999999</v>
      </c>
      <c r="J128" s="139">
        <f>ROUND(I128*H128,3)</f>
        <v>38.871000000000002</v>
      </c>
      <c r="K128" s="140"/>
      <c r="L128" s="25"/>
      <c r="M128" s="141" t="s">
        <v>1</v>
      </c>
      <c r="N128" s="142" t="s">
        <v>42</v>
      </c>
      <c r="O128" s="143">
        <v>0.24199999999999999</v>
      </c>
      <c r="P128" s="143">
        <f>O128*H128</f>
        <v>2.5942400000000001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197</v>
      </c>
      <c r="AT128" s="145" t="s">
        <v>193</v>
      </c>
      <c r="AU128" s="145" t="s">
        <v>89</v>
      </c>
      <c r="AY128" s="13" t="s">
        <v>191</v>
      </c>
      <c r="BE128" s="146">
        <f>IF(N128="základná",J128,0)</f>
        <v>0</v>
      </c>
      <c r="BF128" s="146">
        <f>IF(N128="znížená",J128,0)</f>
        <v>38.871000000000002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89</v>
      </c>
      <c r="BK128" s="147">
        <f>ROUND(I128*H128,3)</f>
        <v>38.871000000000002</v>
      </c>
      <c r="BL128" s="13" t="s">
        <v>197</v>
      </c>
      <c r="BM128" s="145" t="s">
        <v>1153</v>
      </c>
    </row>
    <row r="129" spans="2:65" s="11" customFormat="1" ht="22.9" customHeight="1">
      <c r="B129" s="124"/>
      <c r="D129" s="125" t="s">
        <v>75</v>
      </c>
      <c r="E129" s="133" t="s">
        <v>220</v>
      </c>
      <c r="F129" s="133" t="s">
        <v>626</v>
      </c>
      <c r="J129" s="134">
        <f>BK129</f>
        <v>1630</v>
      </c>
      <c r="L129" s="124"/>
      <c r="M129" s="128"/>
      <c r="P129" s="129">
        <f>SUM(P130:P131)</f>
        <v>7.2092000000000001</v>
      </c>
      <c r="R129" s="129">
        <f>SUM(R130:R131)</f>
        <v>7.2000000000000005E-4</v>
      </c>
      <c r="T129" s="130">
        <f>SUM(T130:T131)</f>
        <v>0</v>
      </c>
      <c r="AR129" s="125" t="s">
        <v>83</v>
      </c>
      <c r="AT129" s="131" t="s">
        <v>75</v>
      </c>
      <c r="AU129" s="131" t="s">
        <v>83</v>
      </c>
      <c r="AY129" s="125" t="s">
        <v>191</v>
      </c>
      <c r="BK129" s="132">
        <f>SUM(BK130:BK131)</f>
        <v>1630</v>
      </c>
    </row>
    <row r="130" spans="2:65" s="1" customFormat="1" ht="19.899999999999999" customHeight="1">
      <c r="B130" s="25"/>
      <c r="C130" s="135" t="s">
        <v>197</v>
      </c>
      <c r="D130" s="135" t="s">
        <v>193</v>
      </c>
      <c r="E130" s="136" t="s">
        <v>1154</v>
      </c>
      <c r="F130" s="137" t="s">
        <v>1155</v>
      </c>
      <c r="G130" s="138" t="s">
        <v>461</v>
      </c>
      <c r="H130" s="139">
        <v>10</v>
      </c>
      <c r="I130" s="139">
        <v>31</v>
      </c>
      <c r="J130" s="139">
        <f>ROUND(I130*H130,3)</f>
        <v>310</v>
      </c>
      <c r="K130" s="140"/>
      <c r="L130" s="25"/>
      <c r="M130" s="141" t="s">
        <v>1</v>
      </c>
      <c r="N130" s="142" t="s">
        <v>42</v>
      </c>
      <c r="O130" s="143">
        <v>0.46100000000000002</v>
      </c>
      <c r="P130" s="143">
        <f>O130*H130</f>
        <v>4.6100000000000003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197</v>
      </c>
      <c r="AT130" s="145" t="s">
        <v>193</v>
      </c>
      <c r="AU130" s="145" t="s">
        <v>89</v>
      </c>
      <c r="AY130" s="13" t="s">
        <v>191</v>
      </c>
      <c r="BE130" s="146">
        <f>IF(N130="základná",J130,0)</f>
        <v>0</v>
      </c>
      <c r="BF130" s="146">
        <f>IF(N130="znížená",J130,0)</f>
        <v>310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89</v>
      </c>
      <c r="BK130" s="147">
        <f>ROUND(I130*H130,3)</f>
        <v>310</v>
      </c>
      <c r="BL130" s="13" t="s">
        <v>197</v>
      </c>
      <c r="BM130" s="145" t="s">
        <v>1156</v>
      </c>
    </row>
    <row r="131" spans="2:65" s="1" customFormat="1" ht="22.15" customHeight="1">
      <c r="B131" s="25"/>
      <c r="C131" s="135" t="s">
        <v>208</v>
      </c>
      <c r="D131" s="135" t="s">
        <v>193</v>
      </c>
      <c r="E131" s="136" t="s">
        <v>1157</v>
      </c>
      <c r="F131" s="137" t="s">
        <v>1158</v>
      </c>
      <c r="G131" s="138" t="s">
        <v>461</v>
      </c>
      <c r="H131" s="139">
        <v>24</v>
      </c>
      <c r="I131" s="139">
        <v>55</v>
      </c>
      <c r="J131" s="139">
        <f>ROUND(I131*H131,3)</f>
        <v>1320</v>
      </c>
      <c r="K131" s="140"/>
      <c r="L131" s="25"/>
      <c r="M131" s="157" t="s">
        <v>1</v>
      </c>
      <c r="N131" s="158" t="s">
        <v>42</v>
      </c>
      <c r="O131" s="159">
        <v>0.10829999999999999</v>
      </c>
      <c r="P131" s="159">
        <f>O131*H131</f>
        <v>2.5991999999999997</v>
      </c>
      <c r="Q131" s="159">
        <v>3.0000000000000001E-5</v>
      </c>
      <c r="R131" s="159">
        <f>Q131*H131</f>
        <v>7.2000000000000005E-4</v>
      </c>
      <c r="S131" s="159">
        <v>0</v>
      </c>
      <c r="T131" s="160">
        <f>S131*H131</f>
        <v>0</v>
      </c>
      <c r="AR131" s="145" t="s">
        <v>197</v>
      </c>
      <c r="AT131" s="145" t="s">
        <v>193</v>
      </c>
      <c r="AU131" s="145" t="s">
        <v>89</v>
      </c>
      <c r="AY131" s="13" t="s">
        <v>191</v>
      </c>
      <c r="BE131" s="146">
        <f>IF(N131="základná",J131,0)</f>
        <v>0</v>
      </c>
      <c r="BF131" s="146">
        <f>IF(N131="znížená",J131,0)</f>
        <v>1320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89</v>
      </c>
      <c r="BK131" s="147">
        <f>ROUND(I131*H131,3)</f>
        <v>1320</v>
      </c>
      <c r="BL131" s="13" t="s">
        <v>197</v>
      </c>
      <c r="BM131" s="145" t="s">
        <v>1159</v>
      </c>
    </row>
    <row r="132" spans="2:65" s="1" customFormat="1" ht="6.95" customHeight="1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25"/>
    </row>
  </sheetData>
  <sheetProtection algorithmName="SHA-512" hashValue="ayKt3cfLOfztTw0xKy1mch0GCfA8go93ImisFGBlYRZFenAvwDLpByzbbpM/DkkUkj8cVZGhzHolQKCkd8p6bg==" saltValue="x76sRaCQaFex3swiWqZX7uYdQ+GJ89ThDguUB/v25f55Sp5RGRZLb5epVipnjD84hjSJuE+grMNgpYOePD2rYQ==" spinCount="100000" sheet="1" objects="1" scenarios="1" formatColumns="0" formatRows="0" autoFilter="0"/>
  <autoFilter ref="C122:K131" xr:uid="{00000000-0009-0000-0000-00001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9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154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552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ROUND(J131, 2)</f>
        <v>39932.97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ROUND((SUM(BE131:BE190)),  2)</f>
        <v>0</v>
      </c>
      <c r="G35" s="93"/>
      <c r="H35" s="93"/>
      <c r="I35" s="94">
        <v>0.2</v>
      </c>
      <c r="J35" s="92">
        <f>ROUND(((SUM(BE131:BE190))*I35),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ROUND((SUM(BF131:BF190)),  2)</f>
        <v>39932.97</v>
      </c>
      <c r="I36" s="95">
        <v>0.2</v>
      </c>
      <c r="J36" s="80">
        <f>ROUND(((SUM(BF131:BF190))*I36),  2)</f>
        <v>7986.59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ROUND((SUM(BG131:BG190)),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ROUND((SUM(BH131:BH190)),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ROUND((SUM(BI131:BI190)),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47919.56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154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1371-1-2 - Spojovacia chodba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J131</f>
        <v>39932.966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J132</f>
        <v>23324.763999999999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J133</f>
        <v>5363.3460000000005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J143</f>
        <v>12835.701999999997</v>
      </c>
      <c r="L101" s="111"/>
    </row>
    <row r="102" spans="2:47" s="9" customFormat="1" ht="19.899999999999999" customHeight="1">
      <c r="B102" s="111"/>
      <c r="D102" s="112" t="s">
        <v>166</v>
      </c>
      <c r="E102" s="113"/>
      <c r="F102" s="113"/>
      <c r="G102" s="113"/>
      <c r="H102" s="113"/>
      <c r="I102" s="113"/>
      <c r="J102" s="114">
        <f>J158</f>
        <v>1185.258</v>
      </c>
      <c r="L102" s="111"/>
    </row>
    <row r="103" spans="2:47" s="9" customFormat="1" ht="19.899999999999999" customHeight="1">
      <c r="B103" s="111"/>
      <c r="D103" s="112" t="s">
        <v>168</v>
      </c>
      <c r="E103" s="113"/>
      <c r="F103" s="113"/>
      <c r="G103" s="113"/>
      <c r="H103" s="113"/>
      <c r="I103" s="113"/>
      <c r="J103" s="114">
        <f>J161</f>
        <v>606.94399999999996</v>
      </c>
      <c r="L103" s="111"/>
    </row>
    <row r="104" spans="2:47" s="9" customFormat="1" ht="19.899999999999999" customHeight="1">
      <c r="B104" s="111"/>
      <c r="D104" s="112" t="s">
        <v>169</v>
      </c>
      <c r="E104" s="113"/>
      <c r="F104" s="113"/>
      <c r="G104" s="113"/>
      <c r="H104" s="113"/>
      <c r="I104" s="113"/>
      <c r="J104" s="114">
        <f>J165</f>
        <v>3333.5140000000001</v>
      </c>
      <c r="L104" s="111"/>
    </row>
    <row r="105" spans="2:47" s="8" customFormat="1" ht="24.95" customHeight="1">
      <c r="B105" s="107"/>
      <c r="D105" s="108" t="s">
        <v>170</v>
      </c>
      <c r="E105" s="109"/>
      <c r="F105" s="109"/>
      <c r="G105" s="109"/>
      <c r="H105" s="109"/>
      <c r="I105" s="109"/>
      <c r="J105" s="110">
        <f>J167</f>
        <v>6183.3019999999997</v>
      </c>
      <c r="L105" s="107"/>
    </row>
    <row r="106" spans="2:47" s="9" customFormat="1" ht="19.899999999999999" customHeight="1">
      <c r="B106" s="111"/>
      <c r="D106" s="112" t="s">
        <v>171</v>
      </c>
      <c r="E106" s="113"/>
      <c r="F106" s="113"/>
      <c r="G106" s="113"/>
      <c r="H106" s="113"/>
      <c r="I106" s="113"/>
      <c r="J106" s="114">
        <f>J168</f>
        <v>568.24699999999984</v>
      </c>
      <c r="L106" s="111"/>
    </row>
    <row r="107" spans="2:47" s="9" customFormat="1" ht="19.899999999999999" customHeight="1">
      <c r="B107" s="111"/>
      <c r="D107" s="112" t="s">
        <v>174</v>
      </c>
      <c r="E107" s="113"/>
      <c r="F107" s="113"/>
      <c r="G107" s="113"/>
      <c r="H107" s="113"/>
      <c r="I107" s="113"/>
      <c r="J107" s="114">
        <f>J182</f>
        <v>5615.0549999999994</v>
      </c>
      <c r="L107" s="111"/>
    </row>
    <row r="108" spans="2:47" s="8" customFormat="1" ht="24.95" customHeight="1">
      <c r="B108" s="107"/>
      <c r="D108" s="108" t="s">
        <v>175</v>
      </c>
      <c r="E108" s="109"/>
      <c r="F108" s="109"/>
      <c r="G108" s="109"/>
      <c r="H108" s="109"/>
      <c r="I108" s="109"/>
      <c r="J108" s="110">
        <f>J188</f>
        <v>10424.9</v>
      </c>
      <c r="L108" s="107"/>
    </row>
    <row r="109" spans="2:47" s="9" customFormat="1" ht="19.899999999999999" customHeight="1">
      <c r="B109" s="111"/>
      <c r="D109" s="112" t="s">
        <v>176</v>
      </c>
      <c r="E109" s="113"/>
      <c r="F109" s="113"/>
      <c r="G109" s="113"/>
      <c r="H109" s="113"/>
      <c r="I109" s="113"/>
      <c r="J109" s="114">
        <f>J189</f>
        <v>10424.9</v>
      </c>
      <c r="L109" s="111"/>
    </row>
    <row r="110" spans="2:47" s="1" customFormat="1" ht="21.75" customHeight="1">
      <c r="B110" s="25"/>
      <c r="L110" s="25"/>
    </row>
    <row r="111" spans="2:47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5" spans="2:12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5"/>
    </row>
    <row r="116" spans="2:12" s="1" customFormat="1" ht="24.95" customHeight="1">
      <c r="B116" s="25"/>
      <c r="C116" s="17" t="s">
        <v>177</v>
      </c>
      <c r="L116" s="25"/>
    </row>
    <row r="117" spans="2:12" s="1" customFormat="1" ht="6.95" customHeight="1">
      <c r="B117" s="25"/>
      <c r="L117" s="25"/>
    </row>
    <row r="118" spans="2:12" s="1" customFormat="1" ht="12" customHeight="1">
      <c r="B118" s="25"/>
      <c r="C118" s="22" t="s">
        <v>12</v>
      </c>
      <c r="L118" s="25"/>
    </row>
    <row r="119" spans="2:12" s="1" customFormat="1" ht="14.45" customHeight="1">
      <c r="B119" s="25"/>
      <c r="E119" s="204" t="str">
        <f>E7</f>
        <v>Rekonštrukcia  farmy ošípaných Malá Belá - Zmena č.1</v>
      </c>
      <c r="F119" s="205"/>
      <c r="G119" s="205"/>
      <c r="H119" s="205"/>
      <c r="L119" s="25"/>
    </row>
    <row r="120" spans="2:12" ht="12" customHeight="1">
      <c r="B120" s="16"/>
      <c r="C120" s="22" t="s">
        <v>153</v>
      </c>
      <c r="L120" s="16"/>
    </row>
    <row r="121" spans="2:12" s="1" customFormat="1" ht="14.45" customHeight="1">
      <c r="B121" s="25"/>
      <c r="E121" s="204" t="s">
        <v>154</v>
      </c>
      <c r="F121" s="203"/>
      <c r="G121" s="203"/>
      <c r="H121" s="203"/>
      <c r="L121" s="25"/>
    </row>
    <row r="122" spans="2:12" s="1" customFormat="1" ht="12" customHeight="1">
      <c r="B122" s="25"/>
      <c r="C122" s="22" t="s">
        <v>155</v>
      </c>
      <c r="L122" s="25"/>
    </row>
    <row r="123" spans="2:12" s="1" customFormat="1" ht="15.6" customHeight="1">
      <c r="B123" s="25"/>
      <c r="E123" s="171" t="str">
        <f>E11</f>
        <v>1371-1-2 - Spojovacia chodba</v>
      </c>
      <c r="F123" s="203"/>
      <c r="G123" s="203"/>
      <c r="H123" s="203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16</v>
      </c>
      <c r="F125" s="20" t="str">
        <f>F14</f>
        <v>Malá Belá,k.ú.Okoč, p.č.2781/1,2785/1,2787/1</v>
      </c>
      <c r="I125" s="22" t="s">
        <v>18</v>
      </c>
      <c r="J125" s="47" t="str">
        <f>IF(J14="","",J14)</f>
        <v>22. 3. 2022</v>
      </c>
      <c r="L125" s="25"/>
    </row>
    <row r="126" spans="2:12" s="1" customFormat="1" ht="6.95" customHeight="1">
      <c r="B126" s="25"/>
      <c r="L126" s="25"/>
    </row>
    <row r="127" spans="2:12" s="1" customFormat="1" ht="26.45" customHeight="1">
      <c r="B127" s="25"/>
      <c r="C127" s="22" t="s">
        <v>20</v>
      </c>
      <c r="F127" s="20" t="str">
        <f>E17</f>
        <v>Poľnohospodárske družstvo Kútniky, Kútniky č.640</v>
      </c>
      <c r="I127" s="22" t="s">
        <v>28</v>
      </c>
      <c r="J127" s="23" t="str">
        <f>E23</f>
        <v>BUING  s.r.o. , Veľký Meder, Tichá 5</v>
      </c>
      <c r="L127" s="25"/>
    </row>
    <row r="128" spans="2:12" s="1" customFormat="1" ht="15.6" customHeight="1">
      <c r="B128" s="25"/>
      <c r="C128" s="22" t="s">
        <v>26</v>
      </c>
      <c r="F128" s="20" t="str">
        <f>IF(E20="","",E20)</f>
        <v xml:space="preserve"> </v>
      </c>
      <c r="I128" s="22" t="s">
        <v>34</v>
      </c>
      <c r="J128" s="23" t="str">
        <f>E26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178</v>
      </c>
      <c r="D130" s="117" t="s">
        <v>61</v>
      </c>
      <c r="E130" s="117" t="s">
        <v>57</v>
      </c>
      <c r="F130" s="117" t="s">
        <v>58</v>
      </c>
      <c r="G130" s="117" t="s">
        <v>179</v>
      </c>
      <c r="H130" s="117" t="s">
        <v>180</v>
      </c>
      <c r="I130" s="117" t="s">
        <v>181</v>
      </c>
      <c r="J130" s="118" t="s">
        <v>159</v>
      </c>
      <c r="K130" s="119" t="s">
        <v>182</v>
      </c>
      <c r="L130" s="115"/>
      <c r="M130" s="53" t="s">
        <v>1</v>
      </c>
      <c r="N130" s="54" t="s">
        <v>40</v>
      </c>
      <c r="O130" s="54" t="s">
        <v>183</v>
      </c>
      <c r="P130" s="54" t="s">
        <v>184</v>
      </c>
      <c r="Q130" s="54" t="s">
        <v>185</v>
      </c>
      <c r="R130" s="54" t="s">
        <v>186</v>
      </c>
      <c r="S130" s="54" t="s">
        <v>187</v>
      </c>
      <c r="T130" s="55" t="s">
        <v>188</v>
      </c>
    </row>
    <row r="131" spans="2:65" s="1" customFormat="1" ht="22.9" customHeight="1">
      <c r="B131" s="25"/>
      <c r="C131" s="58" t="s">
        <v>160</v>
      </c>
      <c r="J131" s="120">
        <f>BK131</f>
        <v>39932.966</v>
      </c>
      <c r="L131" s="25"/>
      <c r="M131" s="56"/>
      <c r="N131" s="48"/>
      <c r="O131" s="48"/>
      <c r="P131" s="121">
        <f>P132+P167+P188</f>
        <v>692.66583218000005</v>
      </c>
      <c r="Q131" s="48"/>
      <c r="R131" s="121">
        <f>R132+R167+R188</f>
        <v>371.36004482999994</v>
      </c>
      <c r="S131" s="48"/>
      <c r="T131" s="122">
        <f>T132+T167+T188</f>
        <v>0</v>
      </c>
      <c r="AT131" s="13" t="s">
        <v>75</v>
      </c>
      <c r="AU131" s="13" t="s">
        <v>161</v>
      </c>
      <c r="BK131" s="123">
        <f>BK132+BK167+BK188</f>
        <v>39932.966</v>
      </c>
    </row>
    <row r="132" spans="2:65" s="11" customFormat="1" ht="25.9" customHeight="1">
      <c r="B132" s="124"/>
      <c r="D132" s="125" t="s">
        <v>75</v>
      </c>
      <c r="E132" s="126" t="s">
        <v>189</v>
      </c>
      <c r="F132" s="126" t="s">
        <v>190</v>
      </c>
      <c r="J132" s="127">
        <f>BK132</f>
        <v>23324.763999999999</v>
      </c>
      <c r="L132" s="124"/>
      <c r="M132" s="128"/>
      <c r="P132" s="129">
        <f>P133+P143+P158+P161+P165</f>
        <v>537.50073092000002</v>
      </c>
      <c r="R132" s="129">
        <f>R133+R143+R158+R161+R165</f>
        <v>370.88494318999994</v>
      </c>
      <c r="T132" s="130">
        <f>T133+T143+T158+T161+T165</f>
        <v>0</v>
      </c>
      <c r="AR132" s="125" t="s">
        <v>83</v>
      </c>
      <c r="AT132" s="131" t="s">
        <v>75</v>
      </c>
      <c r="AU132" s="131" t="s">
        <v>76</v>
      </c>
      <c r="AY132" s="125" t="s">
        <v>191</v>
      </c>
      <c r="BK132" s="132">
        <f>BK133+BK143+BK158+BK161+BK165</f>
        <v>23324.763999999999</v>
      </c>
    </row>
    <row r="133" spans="2:65" s="11" customFormat="1" ht="22.9" customHeight="1">
      <c r="B133" s="124"/>
      <c r="D133" s="125" t="s">
        <v>75</v>
      </c>
      <c r="E133" s="133" t="s">
        <v>83</v>
      </c>
      <c r="F133" s="133" t="s">
        <v>192</v>
      </c>
      <c r="J133" s="134">
        <f>BK133</f>
        <v>5363.3460000000005</v>
      </c>
      <c r="L133" s="124"/>
      <c r="M133" s="128"/>
      <c r="P133" s="129">
        <f>SUM(P134:P142)</f>
        <v>141.07976200000002</v>
      </c>
      <c r="R133" s="129">
        <f>SUM(R134:R142)</f>
        <v>205.886</v>
      </c>
      <c r="T133" s="130">
        <f>SUM(T134:T142)</f>
        <v>0</v>
      </c>
      <c r="AR133" s="125" t="s">
        <v>83</v>
      </c>
      <c r="AT133" s="131" t="s">
        <v>75</v>
      </c>
      <c r="AU133" s="131" t="s">
        <v>83</v>
      </c>
      <c r="AY133" s="125" t="s">
        <v>191</v>
      </c>
      <c r="BK133" s="132">
        <f>SUM(BK134:BK142)</f>
        <v>5363.3460000000005</v>
      </c>
    </row>
    <row r="134" spans="2:65" s="1" customFormat="1" ht="22.15" customHeight="1">
      <c r="B134" s="25"/>
      <c r="C134" s="135" t="s">
        <v>83</v>
      </c>
      <c r="D134" s="135" t="s">
        <v>193</v>
      </c>
      <c r="E134" s="136" t="s">
        <v>194</v>
      </c>
      <c r="F134" s="137" t="s">
        <v>195</v>
      </c>
      <c r="G134" s="138" t="s">
        <v>196</v>
      </c>
      <c r="H134" s="139">
        <v>12.772</v>
      </c>
      <c r="I134" s="139">
        <v>42.25</v>
      </c>
      <c r="J134" s="139">
        <f t="shared" ref="J134:J142" si="0">ROUND(I134*H134,3)</f>
        <v>539.61699999999996</v>
      </c>
      <c r="K134" s="140"/>
      <c r="L134" s="25"/>
      <c r="M134" s="141" t="s">
        <v>1</v>
      </c>
      <c r="N134" s="142" t="s">
        <v>42</v>
      </c>
      <c r="O134" s="143">
        <v>3.1739999999999999</v>
      </c>
      <c r="P134" s="143">
        <f t="shared" ref="P134:P142" si="1">O134*H134</f>
        <v>40.538328</v>
      </c>
      <c r="Q134" s="143">
        <v>0</v>
      </c>
      <c r="R134" s="143">
        <f t="shared" ref="R134:R142" si="2">Q134*H134</f>
        <v>0</v>
      </c>
      <c r="S134" s="143">
        <v>0</v>
      </c>
      <c r="T134" s="144">
        <f t="shared" ref="T134:T142" si="3"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 t="shared" ref="BE134:BE142" si="4">IF(N134="základná",J134,0)</f>
        <v>0</v>
      </c>
      <c r="BF134" s="146">
        <f t="shared" ref="BF134:BF142" si="5">IF(N134="znížená",J134,0)</f>
        <v>539.61699999999996</v>
      </c>
      <c r="BG134" s="146">
        <f t="shared" ref="BG134:BG142" si="6">IF(N134="zákl. prenesená",J134,0)</f>
        <v>0</v>
      </c>
      <c r="BH134" s="146">
        <f t="shared" ref="BH134:BH142" si="7">IF(N134="zníž. prenesená",J134,0)</f>
        <v>0</v>
      </c>
      <c r="BI134" s="146">
        <f t="shared" ref="BI134:BI142" si="8">IF(N134="nulová",J134,0)</f>
        <v>0</v>
      </c>
      <c r="BJ134" s="13" t="s">
        <v>89</v>
      </c>
      <c r="BK134" s="147">
        <f t="shared" ref="BK134:BK142" si="9">ROUND(I134*H134,3)</f>
        <v>539.61699999999996</v>
      </c>
      <c r="BL134" s="13" t="s">
        <v>197</v>
      </c>
      <c r="BM134" s="145" t="s">
        <v>553</v>
      </c>
    </row>
    <row r="135" spans="2:65" s="1" customFormat="1" ht="30" customHeight="1">
      <c r="B135" s="25"/>
      <c r="C135" s="135" t="s">
        <v>89</v>
      </c>
      <c r="D135" s="135" t="s">
        <v>193</v>
      </c>
      <c r="E135" s="136" t="s">
        <v>205</v>
      </c>
      <c r="F135" s="137" t="s">
        <v>206</v>
      </c>
      <c r="G135" s="138" t="s">
        <v>196</v>
      </c>
      <c r="H135" s="139">
        <v>12.772</v>
      </c>
      <c r="I135" s="139">
        <v>3.327</v>
      </c>
      <c r="J135" s="139">
        <f t="shared" si="0"/>
        <v>42.491999999999997</v>
      </c>
      <c r="K135" s="140"/>
      <c r="L135" s="25"/>
      <c r="M135" s="141" t="s">
        <v>1</v>
      </c>
      <c r="N135" s="142" t="s">
        <v>42</v>
      </c>
      <c r="O135" s="143">
        <v>5.6000000000000001E-2</v>
      </c>
      <c r="P135" s="143">
        <f t="shared" si="1"/>
        <v>0.71523199999999998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197</v>
      </c>
      <c r="AT135" s="145" t="s">
        <v>193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42.491999999999997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42.491999999999997</v>
      </c>
      <c r="BL135" s="13" t="s">
        <v>197</v>
      </c>
      <c r="BM135" s="145" t="s">
        <v>554</v>
      </c>
    </row>
    <row r="136" spans="2:65" s="1" customFormat="1" ht="14.45" customHeight="1">
      <c r="B136" s="25"/>
      <c r="C136" s="135" t="s">
        <v>125</v>
      </c>
      <c r="D136" s="135" t="s">
        <v>193</v>
      </c>
      <c r="E136" s="136" t="s">
        <v>209</v>
      </c>
      <c r="F136" s="137" t="s">
        <v>210</v>
      </c>
      <c r="G136" s="138" t="s">
        <v>196</v>
      </c>
      <c r="H136" s="139">
        <v>12.772</v>
      </c>
      <c r="I136" s="139">
        <v>9.3279999999999994</v>
      </c>
      <c r="J136" s="139">
        <f t="shared" si="0"/>
        <v>119.137</v>
      </c>
      <c r="K136" s="140"/>
      <c r="L136" s="25"/>
      <c r="M136" s="141" t="s">
        <v>1</v>
      </c>
      <c r="N136" s="142" t="s">
        <v>42</v>
      </c>
      <c r="O136" s="143">
        <v>0.83199999999999996</v>
      </c>
      <c r="P136" s="143">
        <f t="shared" si="1"/>
        <v>10.626303999999999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119.137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119.137</v>
      </c>
      <c r="BL136" s="13" t="s">
        <v>197</v>
      </c>
      <c r="BM136" s="145" t="s">
        <v>555</v>
      </c>
    </row>
    <row r="137" spans="2:65" s="1" customFormat="1" ht="22.15" customHeight="1">
      <c r="B137" s="25"/>
      <c r="C137" s="135" t="s">
        <v>197</v>
      </c>
      <c r="D137" s="135" t="s">
        <v>193</v>
      </c>
      <c r="E137" s="136" t="s">
        <v>213</v>
      </c>
      <c r="F137" s="137" t="s">
        <v>214</v>
      </c>
      <c r="G137" s="138" t="s">
        <v>196</v>
      </c>
      <c r="H137" s="139">
        <v>12.772</v>
      </c>
      <c r="I137" s="139">
        <v>7.5679999999999996</v>
      </c>
      <c r="J137" s="139">
        <f t="shared" si="0"/>
        <v>96.658000000000001</v>
      </c>
      <c r="K137" s="140"/>
      <c r="L137" s="25"/>
      <c r="M137" s="141" t="s">
        <v>1</v>
      </c>
      <c r="N137" s="142" t="s">
        <v>42</v>
      </c>
      <c r="O137" s="143">
        <v>0.61699999999999999</v>
      </c>
      <c r="P137" s="143">
        <f t="shared" si="1"/>
        <v>7.8803239999999999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96.658000000000001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96.658000000000001</v>
      </c>
      <c r="BL137" s="13" t="s">
        <v>197</v>
      </c>
      <c r="BM137" s="145" t="s">
        <v>556</v>
      </c>
    </row>
    <row r="138" spans="2:65" s="1" customFormat="1" ht="14.45" customHeight="1">
      <c r="B138" s="25"/>
      <c r="C138" s="135" t="s">
        <v>208</v>
      </c>
      <c r="D138" s="135" t="s">
        <v>193</v>
      </c>
      <c r="E138" s="136" t="s">
        <v>217</v>
      </c>
      <c r="F138" s="137" t="s">
        <v>218</v>
      </c>
      <c r="G138" s="138" t="s">
        <v>196</v>
      </c>
      <c r="H138" s="139">
        <v>12.772</v>
      </c>
      <c r="I138" s="139">
        <v>0.748</v>
      </c>
      <c r="J138" s="139">
        <f t="shared" si="0"/>
        <v>9.5530000000000008</v>
      </c>
      <c r="K138" s="140"/>
      <c r="L138" s="25"/>
      <c r="M138" s="141" t="s">
        <v>1</v>
      </c>
      <c r="N138" s="142" t="s">
        <v>42</v>
      </c>
      <c r="O138" s="143">
        <v>8.9999999999999993E-3</v>
      </c>
      <c r="P138" s="143">
        <f t="shared" si="1"/>
        <v>0.11494799999999999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9.5530000000000008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9.5530000000000008</v>
      </c>
      <c r="BL138" s="13" t="s">
        <v>197</v>
      </c>
      <c r="BM138" s="145" t="s">
        <v>557</v>
      </c>
    </row>
    <row r="139" spans="2:65" s="1" customFormat="1" ht="22.15" customHeight="1">
      <c r="B139" s="25"/>
      <c r="C139" s="135" t="s">
        <v>212</v>
      </c>
      <c r="D139" s="135" t="s">
        <v>193</v>
      </c>
      <c r="E139" s="136" t="s">
        <v>221</v>
      </c>
      <c r="F139" s="137" t="s">
        <v>222</v>
      </c>
      <c r="G139" s="138" t="s">
        <v>196</v>
      </c>
      <c r="H139" s="139">
        <v>127.15300000000001</v>
      </c>
      <c r="I139" s="139">
        <v>3.6259999999999999</v>
      </c>
      <c r="J139" s="139">
        <f t="shared" si="0"/>
        <v>461.05700000000002</v>
      </c>
      <c r="K139" s="140"/>
      <c r="L139" s="25"/>
      <c r="M139" s="141" t="s">
        <v>1</v>
      </c>
      <c r="N139" s="142" t="s">
        <v>42</v>
      </c>
      <c r="O139" s="143">
        <v>0.24199999999999999</v>
      </c>
      <c r="P139" s="143">
        <f t="shared" si="1"/>
        <v>30.771025999999999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461.05700000000002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461.05700000000002</v>
      </c>
      <c r="BL139" s="13" t="s">
        <v>197</v>
      </c>
      <c r="BM139" s="145" t="s">
        <v>558</v>
      </c>
    </row>
    <row r="140" spans="2:65" s="1" customFormat="1" ht="14.45" customHeight="1">
      <c r="B140" s="25"/>
      <c r="C140" s="148" t="s">
        <v>216</v>
      </c>
      <c r="D140" s="148" t="s">
        <v>225</v>
      </c>
      <c r="E140" s="149" t="s">
        <v>226</v>
      </c>
      <c r="F140" s="150" t="s">
        <v>227</v>
      </c>
      <c r="G140" s="151" t="s">
        <v>228</v>
      </c>
      <c r="H140" s="152">
        <v>205.886</v>
      </c>
      <c r="I140" s="152">
        <v>16.815000000000001</v>
      </c>
      <c r="J140" s="152">
        <f t="shared" si="0"/>
        <v>3461.973</v>
      </c>
      <c r="K140" s="153"/>
      <c r="L140" s="154"/>
      <c r="M140" s="155" t="s">
        <v>1</v>
      </c>
      <c r="N140" s="156" t="s">
        <v>42</v>
      </c>
      <c r="O140" s="143">
        <v>0</v>
      </c>
      <c r="P140" s="143">
        <f t="shared" si="1"/>
        <v>0</v>
      </c>
      <c r="Q140" s="143">
        <v>1</v>
      </c>
      <c r="R140" s="143">
        <f t="shared" si="2"/>
        <v>205.886</v>
      </c>
      <c r="S140" s="143">
        <v>0</v>
      </c>
      <c r="T140" s="144">
        <f t="shared" si="3"/>
        <v>0</v>
      </c>
      <c r="AR140" s="145" t="s">
        <v>220</v>
      </c>
      <c r="AT140" s="145" t="s">
        <v>225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3461.973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3461.973</v>
      </c>
      <c r="BL140" s="13" t="s">
        <v>197</v>
      </c>
      <c r="BM140" s="145" t="s">
        <v>559</v>
      </c>
    </row>
    <row r="141" spans="2:65" s="1" customFormat="1" ht="22.15" customHeight="1">
      <c r="B141" s="25"/>
      <c r="C141" s="135" t="s">
        <v>220</v>
      </c>
      <c r="D141" s="135" t="s">
        <v>193</v>
      </c>
      <c r="E141" s="136" t="s">
        <v>231</v>
      </c>
      <c r="F141" s="137" t="s">
        <v>232</v>
      </c>
      <c r="G141" s="138" t="s">
        <v>233</v>
      </c>
      <c r="H141" s="139">
        <v>205.2</v>
      </c>
      <c r="I141" s="139">
        <v>1.9259999999999999</v>
      </c>
      <c r="J141" s="139">
        <f t="shared" si="0"/>
        <v>395.21499999999997</v>
      </c>
      <c r="K141" s="140"/>
      <c r="L141" s="25"/>
      <c r="M141" s="141" t="s">
        <v>1</v>
      </c>
      <c r="N141" s="142" t="s">
        <v>42</v>
      </c>
      <c r="O141" s="143">
        <v>0.16800000000000001</v>
      </c>
      <c r="P141" s="143">
        <f t="shared" si="1"/>
        <v>34.473599999999998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395.21499999999997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395.21499999999997</v>
      </c>
      <c r="BL141" s="13" t="s">
        <v>197</v>
      </c>
      <c r="BM141" s="145" t="s">
        <v>560</v>
      </c>
    </row>
    <row r="142" spans="2:65" s="1" customFormat="1" ht="14.45" customHeight="1">
      <c r="B142" s="25"/>
      <c r="C142" s="135" t="s">
        <v>224</v>
      </c>
      <c r="D142" s="135" t="s">
        <v>193</v>
      </c>
      <c r="E142" s="136" t="s">
        <v>236</v>
      </c>
      <c r="F142" s="137" t="s">
        <v>237</v>
      </c>
      <c r="G142" s="138" t="s">
        <v>233</v>
      </c>
      <c r="H142" s="139">
        <v>159.6</v>
      </c>
      <c r="I142" s="139">
        <v>1.4890000000000001</v>
      </c>
      <c r="J142" s="139">
        <f t="shared" si="0"/>
        <v>237.64400000000001</v>
      </c>
      <c r="K142" s="140"/>
      <c r="L142" s="25"/>
      <c r="M142" s="141" t="s">
        <v>1</v>
      </c>
      <c r="N142" s="142" t="s">
        <v>42</v>
      </c>
      <c r="O142" s="143">
        <v>0.1</v>
      </c>
      <c r="P142" s="143">
        <f t="shared" si="1"/>
        <v>15.96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237.64400000000001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237.64400000000001</v>
      </c>
      <c r="BL142" s="13" t="s">
        <v>197</v>
      </c>
      <c r="BM142" s="145" t="s">
        <v>561</v>
      </c>
    </row>
    <row r="143" spans="2:65" s="11" customFormat="1" ht="22.9" customHeight="1">
      <c r="B143" s="124"/>
      <c r="D143" s="125" t="s">
        <v>75</v>
      </c>
      <c r="E143" s="133" t="s">
        <v>89</v>
      </c>
      <c r="F143" s="133" t="s">
        <v>239</v>
      </c>
      <c r="J143" s="134">
        <f>BK143</f>
        <v>12835.701999999997</v>
      </c>
      <c r="L143" s="124"/>
      <c r="M143" s="128"/>
      <c r="P143" s="129">
        <f>SUM(P144:P157)</f>
        <v>220.19949392000004</v>
      </c>
      <c r="R143" s="129">
        <f>SUM(R144:R157)</f>
        <v>90.401055029999995</v>
      </c>
      <c r="T143" s="130">
        <f>SUM(T144:T157)</f>
        <v>0</v>
      </c>
      <c r="AR143" s="125" t="s">
        <v>83</v>
      </c>
      <c r="AT143" s="131" t="s">
        <v>75</v>
      </c>
      <c r="AU143" s="131" t="s">
        <v>83</v>
      </c>
      <c r="AY143" s="125" t="s">
        <v>191</v>
      </c>
      <c r="BK143" s="132">
        <f>SUM(BK144:BK157)</f>
        <v>12835.701999999997</v>
      </c>
    </row>
    <row r="144" spans="2:65" s="1" customFormat="1" ht="14.45" customHeight="1">
      <c r="B144" s="25"/>
      <c r="C144" s="135" t="s">
        <v>230</v>
      </c>
      <c r="D144" s="135" t="s">
        <v>193</v>
      </c>
      <c r="E144" s="136" t="s">
        <v>241</v>
      </c>
      <c r="F144" s="137" t="s">
        <v>242</v>
      </c>
      <c r="G144" s="138" t="s">
        <v>196</v>
      </c>
      <c r="H144" s="139">
        <v>1.8240000000000001</v>
      </c>
      <c r="I144" s="139">
        <v>38.667999999999999</v>
      </c>
      <c r="J144" s="139">
        <f t="shared" ref="J144:J157" si="10">ROUND(I144*H144,3)</f>
        <v>70.53</v>
      </c>
      <c r="K144" s="140"/>
      <c r="L144" s="25"/>
      <c r="M144" s="141" t="s">
        <v>1</v>
      </c>
      <c r="N144" s="142" t="s">
        <v>42</v>
      </c>
      <c r="O144" s="143">
        <v>0.90800000000000003</v>
      </c>
      <c r="P144" s="143">
        <f t="shared" ref="P144:P157" si="11">O144*H144</f>
        <v>1.6561920000000001</v>
      </c>
      <c r="Q144" s="143">
        <v>2.0663999999999998</v>
      </c>
      <c r="R144" s="143">
        <f t="shared" ref="R144:R157" si="12">Q144*H144</f>
        <v>3.7691135999999998</v>
      </c>
      <c r="S144" s="143">
        <v>0</v>
      </c>
      <c r="T144" s="144">
        <f t="shared" ref="T144:T157" si="13">S144*H144</f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ref="BE144:BE157" si="14">IF(N144="základná",J144,0)</f>
        <v>0</v>
      </c>
      <c r="BF144" s="146">
        <f t="shared" ref="BF144:BF157" si="15">IF(N144="znížená",J144,0)</f>
        <v>70.53</v>
      </c>
      <c r="BG144" s="146">
        <f t="shared" ref="BG144:BG157" si="16">IF(N144="zákl. prenesená",J144,0)</f>
        <v>0</v>
      </c>
      <c r="BH144" s="146">
        <f t="shared" ref="BH144:BH157" si="17">IF(N144="zníž. prenesená",J144,0)</f>
        <v>0</v>
      </c>
      <c r="BI144" s="146">
        <f t="shared" ref="BI144:BI157" si="18">IF(N144="nulová",J144,0)</f>
        <v>0</v>
      </c>
      <c r="BJ144" s="13" t="s">
        <v>89</v>
      </c>
      <c r="BK144" s="147">
        <f t="shared" ref="BK144:BK157" si="19">ROUND(I144*H144,3)</f>
        <v>70.53</v>
      </c>
      <c r="BL144" s="13" t="s">
        <v>197</v>
      </c>
      <c r="BM144" s="145" t="s">
        <v>562</v>
      </c>
    </row>
    <row r="145" spans="2:65" s="1" customFormat="1" ht="22.15" customHeight="1">
      <c r="B145" s="25"/>
      <c r="C145" s="135" t="s">
        <v>235</v>
      </c>
      <c r="D145" s="135" t="s">
        <v>193</v>
      </c>
      <c r="E145" s="136" t="s">
        <v>245</v>
      </c>
      <c r="F145" s="137" t="s">
        <v>246</v>
      </c>
      <c r="G145" s="138" t="s">
        <v>196</v>
      </c>
      <c r="H145" s="139">
        <v>2.2570000000000001</v>
      </c>
      <c r="I145" s="139">
        <v>48.865000000000002</v>
      </c>
      <c r="J145" s="139">
        <f t="shared" si="10"/>
        <v>110.288</v>
      </c>
      <c r="K145" s="140"/>
      <c r="L145" s="25"/>
      <c r="M145" s="141" t="s">
        <v>1</v>
      </c>
      <c r="N145" s="142" t="s">
        <v>42</v>
      </c>
      <c r="O145" s="143">
        <v>1.097</v>
      </c>
      <c r="P145" s="143">
        <f t="shared" si="11"/>
        <v>2.4759290000000003</v>
      </c>
      <c r="Q145" s="143">
        <v>2.0699999999999998</v>
      </c>
      <c r="R145" s="143">
        <f t="shared" si="12"/>
        <v>4.6719900000000001</v>
      </c>
      <c r="S145" s="143">
        <v>0</v>
      </c>
      <c r="T145" s="144">
        <f t="shared" si="1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14"/>
        <v>0</v>
      </c>
      <c r="BF145" s="146">
        <f t="shared" si="15"/>
        <v>110.288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89</v>
      </c>
      <c r="BK145" s="147">
        <f t="shared" si="19"/>
        <v>110.288</v>
      </c>
      <c r="BL145" s="13" t="s">
        <v>197</v>
      </c>
      <c r="BM145" s="145" t="s">
        <v>563</v>
      </c>
    </row>
    <row r="146" spans="2:65" s="1" customFormat="1" ht="14.45" customHeight="1">
      <c r="B146" s="25"/>
      <c r="C146" s="135" t="s">
        <v>240</v>
      </c>
      <c r="D146" s="135" t="s">
        <v>193</v>
      </c>
      <c r="E146" s="136" t="s">
        <v>249</v>
      </c>
      <c r="F146" s="137" t="s">
        <v>250</v>
      </c>
      <c r="G146" s="138" t="s">
        <v>196</v>
      </c>
      <c r="H146" s="139">
        <v>2.2570000000000001</v>
      </c>
      <c r="I146" s="139">
        <v>86.974000000000004</v>
      </c>
      <c r="J146" s="139">
        <f t="shared" si="10"/>
        <v>196.3</v>
      </c>
      <c r="K146" s="140"/>
      <c r="L146" s="25"/>
      <c r="M146" s="141" t="s">
        <v>1</v>
      </c>
      <c r="N146" s="142" t="s">
        <v>42</v>
      </c>
      <c r="O146" s="143">
        <v>0.61799999999999999</v>
      </c>
      <c r="P146" s="143">
        <f t="shared" si="11"/>
        <v>1.3948260000000001</v>
      </c>
      <c r="Q146" s="143">
        <v>2.2910300000000001</v>
      </c>
      <c r="R146" s="143">
        <f t="shared" si="12"/>
        <v>5.1708547100000004</v>
      </c>
      <c r="S146" s="143">
        <v>0</v>
      </c>
      <c r="T146" s="144">
        <f t="shared" si="13"/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si="14"/>
        <v>0</v>
      </c>
      <c r="BF146" s="146">
        <f t="shared" si="15"/>
        <v>196.3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89</v>
      </c>
      <c r="BK146" s="147">
        <f t="shared" si="19"/>
        <v>196.3</v>
      </c>
      <c r="BL146" s="13" t="s">
        <v>197</v>
      </c>
      <c r="BM146" s="145" t="s">
        <v>564</v>
      </c>
    </row>
    <row r="147" spans="2:65" s="1" customFormat="1" ht="22.15" customHeight="1">
      <c r="B147" s="25"/>
      <c r="C147" s="135" t="s">
        <v>244</v>
      </c>
      <c r="D147" s="135" t="s">
        <v>193</v>
      </c>
      <c r="E147" s="136" t="s">
        <v>253</v>
      </c>
      <c r="F147" s="137" t="s">
        <v>254</v>
      </c>
      <c r="G147" s="138" t="s">
        <v>196</v>
      </c>
      <c r="H147" s="139">
        <v>3.3860000000000001</v>
      </c>
      <c r="I147" s="139">
        <v>117.636</v>
      </c>
      <c r="J147" s="139">
        <f t="shared" si="10"/>
        <v>398.315</v>
      </c>
      <c r="K147" s="140"/>
      <c r="L147" s="25"/>
      <c r="M147" s="141" t="s">
        <v>1</v>
      </c>
      <c r="N147" s="142" t="s">
        <v>42</v>
      </c>
      <c r="O147" s="143">
        <v>0.61899999999999999</v>
      </c>
      <c r="P147" s="143">
        <f t="shared" si="11"/>
        <v>2.0959340000000002</v>
      </c>
      <c r="Q147" s="143">
        <v>2.3453400000000002</v>
      </c>
      <c r="R147" s="143">
        <f t="shared" si="12"/>
        <v>7.9413212400000006</v>
      </c>
      <c r="S147" s="143">
        <v>0</v>
      </c>
      <c r="T147" s="144">
        <f t="shared" si="1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398.315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398.315</v>
      </c>
      <c r="BL147" s="13" t="s">
        <v>197</v>
      </c>
      <c r="BM147" s="145" t="s">
        <v>565</v>
      </c>
    </row>
    <row r="148" spans="2:65" s="1" customFormat="1" ht="14.45" customHeight="1">
      <c r="B148" s="25"/>
      <c r="C148" s="135" t="s">
        <v>248</v>
      </c>
      <c r="D148" s="135" t="s">
        <v>193</v>
      </c>
      <c r="E148" s="136" t="s">
        <v>257</v>
      </c>
      <c r="F148" s="137" t="s">
        <v>258</v>
      </c>
      <c r="G148" s="138" t="s">
        <v>228</v>
      </c>
      <c r="H148" s="139">
        <v>0.317</v>
      </c>
      <c r="I148" s="139">
        <v>2169.9369999999999</v>
      </c>
      <c r="J148" s="139">
        <f t="shared" si="10"/>
        <v>687.87</v>
      </c>
      <c r="K148" s="140"/>
      <c r="L148" s="25"/>
      <c r="M148" s="141" t="s">
        <v>1</v>
      </c>
      <c r="N148" s="142" t="s">
        <v>42</v>
      </c>
      <c r="O148" s="143">
        <v>15.11</v>
      </c>
      <c r="P148" s="143">
        <f t="shared" si="11"/>
        <v>4.7898699999999996</v>
      </c>
      <c r="Q148" s="143">
        <v>1.20296</v>
      </c>
      <c r="R148" s="143">
        <f t="shared" si="12"/>
        <v>0.38133832000000001</v>
      </c>
      <c r="S148" s="143">
        <v>0</v>
      </c>
      <c r="T148" s="144">
        <f t="shared" si="1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14"/>
        <v>0</v>
      </c>
      <c r="BF148" s="146">
        <f t="shared" si="15"/>
        <v>687.87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89</v>
      </c>
      <c r="BK148" s="147">
        <f t="shared" si="19"/>
        <v>687.87</v>
      </c>
      <c r="BL148" s="13" t="s">
        <v>197</v>
      </c>
      <c r="BM148" s="145" t="s">
        <v>566</v>
      </c>
    </row>
    <row r="149" spans="2:65" s="1" customFormat="1" ht="22.15" customHeight="1">
      <c r="B149" s="25"/>
      <c r="C149" s="135" t="s">
        <v>252</v>
      </c>
      <c r="D149" s="135" t="s">
        <v>193</v>
      </c>
      <c r="E149" s="136" t="s">
        <v>567</v>
      </c>
      <c r="F149" s="137" t="s">
        <v>568</v>
      </c>
      <c r="G149" s="138" t="s">
        <v>196</v>
      </c>
      <c r="H149" s="139">
        <v>10.944000000000001</v>
      </c>
      <c r="I149" s="139">
        <v>106.26900000000001</v>
      </c>
      <c r="J149" s="139">
        <f t="shared" si="10"/>
        <v>1163.008</v>
      </c>
      <c r="K149" s="140"/>
      <c r="L149" s="25"/>
      <c r="M149" s="141" t="s">
        <v>1</v>
      </c>
      <c r="N149" s="142" t="s">
        <v>42</v>
      </c>
      <c r="O149" s="143">
        <v>0.58269000000000004</v>
      </c>
      <c r="P149" s="143">
        <f t="shared" si="11"/>
        <v>6.3769593600000007</v>
      </c>
      <c r="Q149" s="143">
        <v>2.4157199999999999</v>
      </c>
      <c r="R149" s="143">
        <f t="shared" si="12"/>
        <v>26.43763968</v>
      </c>
      <c r="S149" s="143">
        <v>0</v>
      </c>
      <c r="T149" s="144">
        <f t="shared" si="13"/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 t="shared" si="14"/>
        <v>0</v>
      </c>
      <c r="BF149" s="146">
        <f t="shared" si="15"/>
        <v>1163.008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89</v>
      </c>
      <c r="BK149" s="147">
        <f t="shared" si="19"/>
        <v>1163.008</v>
      </c>
      <c r="BL149" s="13" t="s">
        <v>197</v>
      </c>
      <c r="BM149" s="145" t="s">
        <v>569</v>
      </c>
    </row>
    <row r="150" spans="2:65" s="1" customFormat="1" ht="14.45" customHeight="1">
      <c r="B150" s="25"/>
      <c r="C150" s="135" t="s">
        <v>256</v>
      </c>
      <c r="D150" s="135" t="s">
        <v>193</v>
      </c>
      <c r="E150" s="136" t="s">
        <v>269</v>
      </c>
      <c r="F150" s="137" t="s">
        <v>270</v>
      </c>
      <c r="G150" s="138" t="s">
        <v>228</v>
      </c>
      <c r="H150" s="139">
        <v>0.876</v>
      </c>
      <c r="I150" s="139">
        <v>2057.7869999999998</v>
      </c>
      <c r="J150" s="139">
        <f t="shared" si="10"/>
        <v>1802.6210000000001</v>
      </c>
      <c r="K150" s="140"/>
      <c r="L150" s="25"/>
      <c r="M150" s="141" t="s">
        <v>1</v>
      </c>
      <c r="N150" s="142" t="s">
        <v>42</v>
      </c>
      <c r="O150" s="143">
        <v>34.322000000000003</v>
      </c>
      <c r="P150" s="143">
        <f t="shared" si="11"/>
        <v>30.066072000000002</v>
      </c>
      <c r="Q150" s="143">
        <v>1.01895</v>
      </c>
      <c r="R150" s="143">
        <f t="shared" si="12"/>
        <v>0.89260020000000007</v>
      </c>
      <c r="S150" s="143">
        <v>0</v>
      </c>
      <c r="T150" s="144">
        <f t="shared" si="13"/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si="14"/>
        <v>0</v>
      </c>
      <c r="BF150" s="146">
        <f t="shared" si="15"/>
        <v>1802.6210000000001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89</v>
      </c>
      <c r="BK150" s="147">
        <f t="shared" si="19"/>
        <v>1802.6210000000001</v>
      </c>
      <c r="BL150" s="13" t="s">
        <v>197</v>
      </c>
      <c r="BM150" s="145" t="s">
        <v>570</v>
      </c>
    </row>
    <row r="151" spans="2:65" s="1" customFormat="1" ht="22.15" customHeight="1">
      <c r="B151" s="25"/>
      <c r="C151" s="135" t="s">
        <v>260</v>
      </c>
      <c r="D151" s="135" t="s">
        <v>193</v>
      </c>
      <c r="E151" s="136" t="s">
        <v>571</v>
      </c>
      <c r="F151" s="137" t="s">
        <v>572</v>
      </c>
      <c r="G151" s="138" t="s">
        <v>196</v>
      </c>
      <c r="H151" s="139">
        <v>16.302</v>
      </c>
      <c r="I151" s="139">
        <v>106.346</v>
      </c>
      <c r="J151" s="139">
        <f t="shared" si="10"/>
        <v>1733.652</v>
      </c>
      <c r="K151" s="140"/>
      <c r="L151" s="25"/>
      <c r="M151" s="141" t="s">
        <v>1</v>
      </c>
      <c r="N151" s="142" t="s">
        <v>42</v>
      </c>
      <c r="O151" s="143">
        <v>0.59109999999999996</v>
      </c>
      <c r="P151" s="143">
        <f t="shared" si="11"/>
        <v>9.6361121999999995</v>
      </c>
      <c r="Q151" s="143">
        <v>2.4157199999999999</v>
      </c>
      <c r="R151" s="143">
        <f t="shared" si="12"/>
        <v>39.381067439999995</v>
      </c>
      <c r="S151" s="143">
        <v>0</v>
      </c>
      <c r="T151" s="144">
        <f t="shared" si="13"/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1733.652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1733.652</v>
      </c>
      <c r="BL151" s="13" t="s">
        <v>197</v>
      </c>
      <c r="BM151" s="145" t="s">
        <v>573</v>
      </c>
    </row>
    <row r="152" spans="2:65" s="1" customFormat="1" ht="22.15" customHeight="1">
      <c r="B152" s="25"/>
      <c r="C152" s="135" t="s">
        <v>264</v>
      </c>
      <c r="D152" s="135" t="s">
        <v>193</v>
      </c>
      <c r="E152" s="136" t="s">
        <v>574</v>
      </c>
      <c r="F152" s="137" t="s">
        <v>575</v>
      </c>
      <c r="G152" s="138" t="s">
        <v>233</v>
      </c>
      <c r="H152" s="139">
        <v>130.416</v>
      </c>
      <c r="I152" s="139">
        <v>17.78</v>
      </c>
      <c r="J152" s="139">
        <f t="shared" si="10"/>
        <v>2318.7959999999998</v>
      </c>
      <c r="K152" s="140"/>
      <c r="L152" s="25"/>
      <c r="M152" s="141" t="s">
        <v>1</v>
      </c>
      <c r="N152" s="142" t="s">
        <v>42</v>
      </c>
      <c r="O152" s="143">
        <v>0.47001999999999999</v>
      </c>
      <c r="P152" s="143">
        <f t="shared" si="11"/>
        <v>61.298128319999996</v>
      </c>
      <c r="Q152" s="143">
        <v>9.7000000000000005E-4</v>
      </c>
      <c r="R152" s="143">
        <f t="shared" si="12"/>
        <v>0.12650352000000001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2318.7959999999998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2318.7959999999998</v>
      </c>
      <c r="BL152" s="13" t="s">
        <v>197</v>
      </c>
      <c r="BM152" s="145" t="s">
        <v>576</v>
      </c>
    </row>
    <row r="153" spans="2:65" s="1" customFormat="1" ht="22.15" customHeight="1">
      <c r="B153" s="25"/>
      <c r="C153" s="135" t="s">
        <v>268</v>
      </c>
      <c r="D153" s="135" t="s">
        <v>193</v>
      </c>
      <c r="E153" s="136" t="s">
        <v>577</v>
      </c>
      <c r="F153" s="137" t="s">
        <v>578</v>
      </c>
      <c r="G153" s="138" t="s">
        <v>233</v>
      </c>
      <c r="H153" s="139">
        <v>130.416</v>
      </c>
      <c r="I153" s="139">
        <v>5.923</v>
      </c>
      <c r="J153" s="139">
        <f t="shared" si="10"/>
        <v>772.45399999999995</v>
      </c>
      <c r="K153" s="140"/>
      <c r="L153" s="25"/>
      <c r="M153" s="141" t="s">
        <v>1</v>
      </c>
      <c r="N153" s="142" t="s">
        <v>42</v>
      </c>
      <c r="O153" s="143">
        <v>0.32044</v>
      </c>
      <c r="P153" s="143">
        <f t="shared" si="11"/>
        <v>41.790503039999997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197</v>
      </c>
      <c r="AT153" s="145" t="s">
        <v>193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772.45399999999995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772.45399999999995</v>
      </c>
      <c r="BL153" s="13" t="s">
        <v>197</v>
      </c>
      <c r="BM153" s="145" t="s">
        <v>579</v>
      </c>
    </row>
    <row r="154" spans="2:65" s="1" customFormat="1" ht="19.899999999999999" customHeight="1">
      <c r="B154" s="25"/>
      <c r="C154" s="135" t="s">
        <v>7</v>
      </c>
      <c r="D154" s="135" t="s">
        <v>193</v>
      </c>
      <c r="E154" s="136" t="s">
        <v>580</v>
      </c>
      <c r="F154" s="137" t="s">
        <v>581</v>
      </c>
      <c r="G154" s="138" t="s">
        <v>228</v>
      </c>
      <c r="H154" s="139">
        <v>1.304</v>
      </c>
      <c r="I154" s="139">
        <v>2087.556</v>
      </c>
      <c r="J154" s="139">
        <f t="shared" si="10"/>
        <v>2722.1729999999998</v>
      </c>
      <c r="K154" s="140"/>
      <c r="L154" s="25"/>
      <c r="M154" s="141" t="s">
        <v>1</v>
      </c>
      <c r="N154" s="142" t="s">
        <v>42</v>
      </c>
      <c r="O154" s="143">
        <v>35.097000000000001</v>
      </c>
      <c r="P154" s="143">
        <f t="shared" si="11"/>
        <v>45.766488000000003</v>
      </c>
      <c r="Q154" s="143">
        <v>1.01895</v>
      </c>
      <c r="R154" s="143">
        <f t="shared" si="12"/>
        <v>1.3287108000000001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2722.1729999999998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2722.1729999999998</v>
      </c>
      <c r="BL154" s="13" t="s">
        <v>197</v>
      </c>
      <c r="BM154" s="145" t="s">
        <v>582</v>
      </c>
    </row>
    <row r="155" spans="2:65" s="1" customFormat="1" ht="19.899999999999999" customHeight="1">
      <c r="B155" s="25"/>
      <c r="C155" s="135" t="s">
        <v>275</v>
      </c>
      <c r="D155" s="135" t="s">
        <v>193</v>
      </c>
      <c r="E155" s="136" t="s">
        <v>583</v>
      </c>
      <c r="F155" s="137" t="s">
        <v>584</v>
      </c>
      <c r="G155" s="138" t="s">
        <v>228</v>
      </c>
      <c r="H155" s="139">
        <v>0.192</v>
      </c>
      <c r="I155" s="139">
        <v>2178.1869999999999</v>
      </c>
      <c r="J155" s="139">
        <f t="shared" si="10"/>
        <v>418.21199999999999</v>
      </c>
      <c r="K155" s="140"/>
      <c r="L155" s="25"/>
      <c r="M155" s="141" t="s">
        <v>1</v>
      </c>
      <c r="N155" s="142" t="s">
        <v>42</v>
      </c>
      <c r="O155" s="143">
        <v>15.64</v>
      </c>
      <c r="P155" s="143">
        <f t="shared" si="11"/>
        <v>3.0028800000000002</v>
      </c>
      <c r="Q155" s="143">
        <v>1.20296</v>
      </c>
      <c r="R155" s="143">
        <f t="shared" si="12"/>
        <v>0.23096832</v>
      </c>
      <c r="S155" s="143">
        <v>0</v>
      </c>
      <c r="T155" s="144">
        <f t="shared" si="13"/>
        <v>0</v>
      </c>
      <c r="AR155" s="145" t="s">
        <v>197</v>
      </c>
      <c r="AT155" s="145" t="s">
        <v>193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418.21199999999999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418.21199999999999</v>
      </c>
      <c r="BL155" s="13" t="s">
        <v>197</v>
      </c>
      <c r="BM155" s="145" t="s">
        <v>585</v>
      </c>
    </row>
    <row r="156" spans="2:65" s="1" customFormat="1" ht="30" customHeight="1">
      <c r="B156" s="25"/>
      <c r="C156" s="135" t="s">
        <v>279</v>
      </c>
      <c r="D156" s="135" t="s">
        <v>193</v>
      </c>
      <c r="E156" s="136" t="s">
        <v>292</v>
      </c>
      <c r="F156" s="137" t="s">
        <v>293</v>
      </c>
      <c r="G156" s="138" t="s">
        <v>233</v>
      </c>
      <c r="H156" s="139">
        <v>205.2</v>
      </c>
      <c r="I156" s="139">
        <v>0.80100000000000005</v>
      </c>
      <c r="J156" s="139">
        <f t="shared" si="10"/>
        <v>164.36500000000001</v>
      </c>
      <c r="K156" s="140"/>
      <c r="L156" s="25"/>
      <c r="M156" s="141" t="s">
        <v>1</v>
      </c>
      <c r="N156" s="142" t="s">
        <v>42</v>
      </c>
      <c r="O156" s="143">
        <v>4.8000000000000001E-2</v>
      </c>
      <c r="P156" s="143">
        <f t="shared" si="11"/>
        <v>9.8495999999999988</v>
      </c>
      <c r="Q156" s="143">
        <v>3.0000000000000001E-5</v>
      </c>
      <c r="R156" s="143">
        <f t="shared" si="12"/>
        <v>6.156E-3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164.36500000000001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164.36500000000001</v>
      </c>
      <c r="BL156" s="13" t="s">
        <v>197</v>
      </c>
      <c r="BM156" s="145" t="s">
        <v>586</v>
      </c>
    </row>
    <row r="157" spans="2:65" s="1" customFormat="1" ht="14.45" customHeight="1">
      <c r="B157" s="25"/>
      <c r="C157" s="148" t="s">
        <v>283</v>
      </c>
      <c r="D157" s="148" t="s">
        <v>225</v>
      </c>
      <c r="E157" s="149" t="s">
        <v>296</v>
      </c>
      <c r="F157" s="150" t="s">
        <v>297</v>
      </c>
      <c r="G157" s="151" t="s">
        <v>233</v>
      </c>
      <c r="H157" s="152">
        <v>209.304</v>
      </c>
      <c r="I157" s="152">
        <v>1.3240000000000001</v>
      </c>
      <c r="J157" s="152">
        <f t="shared" si="10"/>
        <v>277.11799999999999</v>
      </c>
      <c r="K157" s="153"/>
      <c r="L157" s="154"/>
      <c r="M157" s="155" t="s">
        <v>1</v>
      </c>
      <c r="N157" s="156" t="s">
        <v>42</v>
      </c>
      <c r="O157" s="143">
        <v>0</v>
      </c>
      <c r="P157" s="143">
        <f t="shared" si="11"/>
        <v>0</v>
      </c>
      <c r="Q157" s="143">
        <v>2.9999999999999997E-4</v>
      </c>
      <c r="R157" s="143">
        <f t="shared" si="12"/>
        <v>6.2791199999999991E-2</v>
      </c>
      <c r="S157" s="143">
        <v>0</v>
      </c>
      <c r="T157" s="144">
        <f t="shared" si="13"/>
        <v>0</v>
      </c>
      <c r="AR157" s="145" t="s">
        <v>220</v>
      </c>
      <c r="AT157" s="145" t="s">
        <v>225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277.11799999999999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277.11799999999999</v>
      </c>
      <c r="BL157" s="13" t="s">
        <v>197</v>
      </c>
      <c r="BM157" s="145" t="s">
        <v>587</v>
      </c>
    </row>
    <row r="158" spans="2:65" s="11" customFormat="1" ht="22.9" customHeight="1">
      <c r="B158" s="124"/>
      <c r="D158" s="125" t="s">
        <v>75</v>
      </c>
      <c r="E158" s="133" t="s">
        <v>208</v>
      </c>
      <c r="F158" s="133" t="s">
        <v>316</v>
      </c>
      <c r="J158" s="134">
        <f>BK158</f>
        <v>1185.258</v>
      </c>
      <c r="L158" s="124"/>
      <c r="M158" s="128"/>
      <c r="P158" s="129">
        <f>SUM(P159:P160)</f>
        <v>7.2731999999999992</v>
      </c>
      <c r="R158" s="129">
        <f>SUM(R159:R160)</f>
        <v>67.806287999999995</v>
      </c>
      <c r="T158" s="130">
        <f>SUM(T159:T160)</f>
        <v>0</v>
      </c>
      <c r="AR158" s="125" t="s">
        <v>83</v>
      </c>
      <c r="AT158" s="131" t="s">
        <v>75</v>
      </c>
      <c r="AU158" s="131" t="s">
        <v>83</v>
      </c>
      <c r="AY158" s="125" t="s">
        <v>191</v>
      </c>
      <c r="BK158" s="132">
        <f>SUM(BK159:BK160)</f>
        <v>1185.258</v>
      </c>
    </row>
    <row r="159" spans="2:65" s="1" customFormat="1" ht="34.9" customHeight="1">
      <c r="B159" s="25"/>
      <c r="C159" s="135" t="s">
        <v>287</v>
      </c>
      <c r="D159" s="135" t="s">
        <v>193</v>
      </c>
      <c r="E159" s="136" t="s">
        <v>588</v>
      </c>
      <c r="F159" s="137" t="s">
        <v>589</v>
      </c>
      <c r="G159" s="138" t="s">
        <v>233</v>
      </c>
      <c r="H159" s="139">
        <v>205.2</v>
      </c>
      <c r="I159" s="139">
        <v>4.4039999999999999</v>
      </c>
      <c r="J159" s="139">
        <f>ROUND(I159*H159,3)</f>
        <v>903.70100000000002</v>
      </c>
      <c r="K159" s="140"/>
      <c r="L159" s="25"/>
      <c r="M159" s="141" t="s">
        <v>1</v>
      </c>
      <c r="N159" s="142" t="s">
        <v>42</v>
      </c>
      <c r="O159" s="143">
        <v>1.4999999999999999E-2</v>
      </c>
      <c r="P159" s="143">
        <f>O159*H159</f>
        <v>3.0779999999999998</v>
      </c>
      <c r="Q159" s="143">
        <v>0.30359999999999998</v>
      </c>
      <c r="R159" s="143">
        <f>Q159*H159</f>
        <v>62.298719999999996</v>
      </c>
      <c r="S159" s="143">
        <v>0</v>
      </c>
      <c r="T159" s="144">
        <f>S159*H159</f>
        <v>0</v>
      </c>
      <c r="AR159" s="145" t="s">
        <v>197</v>
      </c>
      <c r="AT159" s="145" t="s">
        <v>193</v>
      </c>
      <c r="AU159" s="145" t="s">
        <v>89</v>
      </c>
      <c r="AY159" s="13" t="s">
        <v>191</v>
      </c>
      <c r="BE159" s="146">
        <f>IF(N159="základná",J159,0)</f>
        <v>0</v>
      </c>
      <c r="BF159" s="146">
        <f>IF(N159="znížená",J159,0)</f>
        <v>903.70100000000002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89</v>
      </c>
      <c r="BK159" s="147">
        <f>ROUND(I159*H159,3)</f>
        <v>903.70100000000002</v>
      </c>
      <c r="BL159" s="13" t="s">
        <v>197</v>
      </c>
      <c r="BM159" s="145" t="s">
        <v>590</v>
      </c>
    </row>
    <row r="160" spans="2:65" s="1" customFormat="1" ht="22.15" customHeight="1">
      <c r="B160" s="25"/>
      <c r="C160" s="135" t="s">
        <v>291</v>
      </c>
      <c r="D160" s="135" t="s">
        <v>193</v>
      </c>
      <c r="E160" s="136" t="s">
        <v>326</v>
      </c>
      <c r="F160" s="137" t="s">
        <v>327</v>
      </c>
      <c r="G160" s="138" t="s">
        <v>233</v>
      </c>
      <c r="H160" s="139">
        <v>22.8</v>
      </c>
      <c r="I160" s="139">
        <v>12.349</v>
      </c>
      <c r="J160" s="139">
        <f>ROUND(I160*H160,3)</f>
        <v>281.55700000000002</v>
      </c>
      <c r="K160" s="140"/>
      <c r="L160" s="25"/>
      <c r="M160" s="141" t="s">
        <v>1</v>
      </c>
      <c r="N160" s="142" t="s">
        <v>42</v>
      </c>
      <c r="O160" s="143">
        <v>0.184</v>
      </c>
      <c r="P160" s="143">
        <f>O160*H160</f>
        <v>4.1951999999999998</v>
      </c>
      <c r="Q160" s="143">
        <v>0.24156</v>
      </c>
      <c r="R160" s="143">
        <f>Q160*H160</f>
        <v>5.507568</v>
      </c>
      <c r="S160" s="143">
        <v>0</v>
      </c>
      <c r="T160" s="144">
        <f>S160*H160</f>
        <v>0</v>
      </c>
      <c r="AR160" s="145" t="s">
        <v>197</v>
      </c>
      <c r="AT160" s="145" t="s">
        <v>193</v>
      </c>
      <c r="AU160" s="145" t="s">
        <v>89</v>
      </c>
      <c r="AY160" s="13" t="s">
        <v>191</v>
      </c>
      <c r="BE160" s="146">
        <f>IF(N160="základná",J160,0)</f>
        <v>0</v>
      </c>
      <c r="BF160" s="146">
        <f>IF(N160="znížená",J160,0)</f>
        <v>281.55700000000002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89</v>
      </c>
      <c r="BK160" s="147">
        <f>ROUND(I160*H160,3)</f>
        <v>281.55700000000002</v>
      </c>
      <c r="BL160" s="13" t="s">
        <v>197</v>
      </c>
      <c r="BM160" s="145" t="s">
        <v>591</v>
      </c>
    </row>
    <row r="161" spans="2:65" s="11" customFormat="1" ht="22.9" customHeight="1">
      <c r="B161" s="124"/>
      <c r="D161" s="125" t="s">
        <v>75</v>
      </c>
      <c r="E161" s="133" t="s">
        <v>224</v>
      </c>
      <c r="F161" s="133" t="s">
        <v>354</v>
      </c>
      <c r="J161" s="134">
        <f>BK161</f>
        <v>606.94399999999996</v>
      </c>
      <c r="L161" s="124"/>
      <c r="M161" s="128"/>
      <c r="P161" s="129">
        <f>SUM(P162:P164)</f>
        <v>35.800560000000004</v>
      </c>
      <c r="R161" s="129">
        <f>SUM(R162:R164)</f>
        <v>6.7916001599999998</v>
      </c>
      <c r="T161" s="130">
        <f>SUM(T162:T164)</f>
        <v>0</v>
      </c>
      <c r="AR161" s="125" t="s">
        <v>83</v>
      </c>
      <c r="AT161" s="131" t="s">
        <v>75</v>
      </c>
      <c r="AU161" s="131" t="s">
        <v>83</v>
      </c>
      <c r="AY161" s="125" t="s">
        <v>191</v>
      </c>
      <c r="BK161" s="132">
        <f>SUM(BK162:BK164)</f>
        <v>606.94399999999996</v>
      </c>
    </row>
    <row r="162" spans="2:65" s="1" customFormat="1" ht="30" customHeight="1">
      <c r="B162" s="25"/>
      <c r="C162" s="135" t="s">
        <v>295</v>
      </c>
      <c r="D162" s="135" t="s">
        <v>193</v>
      </c>
      <c r="E162" s="136" t="s">
        <v>356</v>
      </c>
      <c r="F162" s="137" t="s">
        <v>357</v>
      </c>
      <c r="G162" s="138" t="s">
        <v>233</v>
      </c>
      <c r="H162" s="139">
        <v>132.012</v>
      </c>
      <c r="I162" s="139">
        <v>2.4020000000000001</v>
      </c>
      <c r="J162" s="139">
        <f>ROUND(I162*H162,3)</f>
        <v>317.09300000000002</v>
      </c>
      <c r="K162" s="140"/>
      <c r="L162" s="25"/>
      <c r="M162" s="141" t="s">
        <v>1</v>
      </c>
      <c r="N162" s="142" t="s">
        <v>42</v>
      </c>
      <c r="O162" s="143">
        <v>0.13200000000000001</v>
      </c>
      <c r="P162" s="143">
        <f>O162*H162</f>
        <v>17.425584000000001</v>
      </c>
      <c r="Q162" s="143">
        <v>2.572E-2</v>
      </c>
      <c r="R162" s="143">
        <f>Q162*H162</f>
        <v>3.3953486399999999</v>
      </c>
      <c r="S162" s="143">
        <v>0</v>
      </c>
      <c r="T162" s="144">
        <f>S162*H162</f>
        <v>0</v>
      </c>
      <c r="AR162" s="145" t="s">
        <v>197</v>
      </c>
      <c r="AT162" s="145" t="s">
        <v>193</v>
      </c>
      <c r="AU162" s="145" t="s">
        <v>89</v>
      </c>
      <c r="AY162" s="13" t="s">
        <v>191</v>
      </c>
      <c r="BE162" s="146">
        <f>IF(N162="základná",J162,0)</f>
        <v>0</v>
      </c>
      <c r="BF162" s="146">
        <f>IF(N162="znížená",J162,0)</f>
        <v>317.09300000000002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89</v>
      </c>
      <c r="BK162" s="147">
        <f>ROUND(I162*H162,3)</f>
        <v>317.09300000000002</v>
      </c>
      <c r="BL162" s="13" t="s">
        <v>197</v>
      </c>
      <c r="BM162" s="145" t="s">
        <v>592</v>
      </c>
    </row>
    <row r="163" spans="2:65" s="1" customFormat="1" ht="30" customHeight="1">
      <c r="B163" s="25"/>
      <c r="C163" s="135" t="s">
        <v>300</v>
      </c>
      <c r="D163" s="135" t="s">
        <v>193</v>
      </c>
      <c r="E163" s="136" t="s">
        <v>364</v>
      </c>
      <c r="F163" s="137" t="s">
        <v>365</v>
      </c>
      <c r="G163" s="138" t="s">
        <v>233</v>
      </c>
      <c r="H163" s="139">
        <v>132.012</v>
      </c>
      <c r="I163" s="139">
        <v>1.5629999999999999</v>
      </c>
      <c r="J163" s="139">
        <f>ROUND(I163*H163,3)</f>
        <v>206.33500000000001</v>
      </c>
      <c r="K163" s="140"/>
      <c r="L163" s="25"/>
      <c r="M163" s="141" t="s">
        <v>1</v>
      </c>
      <c r="N163" s="142" t="s">
        <v>42</v>
      </c>
      <c r="O163" s="143">
        <v>9.1999999999999998E-2</v>
      </c>
      <c r="P163" s="143">
        <f>O163*H163</f>
        <v>12.145104</v>
      </c>
      <c r="Q163" s="143">
        <v>2.572E-2</v>
      </c>
      <c r="R163" s="143">
        <f>Q163*H163</f>
        <v>3.3953486399999999</v>
      </c>
      <c r="S163" s="143">
        <v>0</v>
      </c>
      <c r="T163" s="144">
        <f>S163*H163</f>
        <v>0</v>
      </c>
      <c r="AR163" s="145" t="s">
        <v>197</v>
      </c>
      <c r="AT163" s="145" t="s">
        <v>193</v>
      </c>
      <c r="AU163" s="145" t="s">
        <v>89</v>
      </c>
      <c r="AY163" s="13" t="s">
        <v>191</v>
      </c>
      <c r="BE163" s="146">
        <f>IF(N163="základná",J163,0)</f>
        <v>0</v>
      </c>
      <c r="BF163" s="146">
        <f>IF(N163="znížená",J163,0)</f>
        <v>206.33500000000001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89</v>
      </c>
      <c r="BK163" s="147">
        <f>ROUND(I163*H163,3)</f>
        <v>206.33500000000001</v>
      </c>
      <c r="BL163" s="13" t="s">
        <v>197</v>
      </c>
      <c r="BM163" s="145" t="s">
        <v>593</v>
      </c>
    </row>
    <row r="164" spans="2:65" s="1" customFormat="1" ht="22.15" customHeight="1">
      <c r="B164" s="25"/>
      <c r="C164" s="135" t="s">
        <v>304</v>
      </c>
      <c r="D164" s="135" t="s">
        <v>193</v>
      </c>
      <c r="E164" s="136" t="s">
        <v>368</v>
      </c>
      <c r="F164" s="137" t="s">
        <v>369</v>
      </c>
      <c r="G164" s="138" t="s">
        <v>233</v>
      </c>
      <c r="H164" s="139">
        <v>22.571999999999999</v>
      </c>
      <c r="I164" s="139">
        <v>3.7</v>
      </c>
      <c r="J164" s="139">
        <f>ROUND(I164*H164,3)</f>
        <v>83.516000000000005</v>
      </c>
      <c r="K164" s="140"/>
      <c r="L164" s="25"/>
      <c r="M164" s="141" t="s">
        <v>1</v>
      </c>
      <c r="N164" s="142" t="s">
        <v>42</v>
      </c>
      <c r="O164" s="143">
        <v>0.27600000000000002</v>
      </c>
      <c r="P164" s="143">
        <f>O164*H164</f>
        <v>6.2298720000000003</v>
      </c>
      <c r="Q164" s="143">
        <v>4.0000000000000003E-5</v>
      </c>
      <c r="R164" s="143">
        <f>Q164*H164</f>
        <v>9.0288E-4</v>
      </c>
      <c r="S164" s="143">
        <v>0</v>
      </c>
      <c r="T164" s="144">
        <f>S164*H164</f>
        <v>0</v>
      </c>
      <c r="AR164" s="145" t="s">
        <v>197</v>
      </c>
      <c r="AT164" s="145" t="s">
        <v>193</v>
      </c>
      <c r="AU164" s="145" t="s">
        <v>89</v>
      </c>
      <c r="AY164" s="13" t="s">
        <v>191</v>
      </c>
      <c r="BE164" s="146">
        <f>IF(N164="základná",J164,0)</f>
        <v>0</v>
      </c>
      <c r="BF164" s="146">
        <f>IF(N164="znížená",J164,0)</f>
        <v>83.516000000000005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89</v>
      </c>
      <c r="BK164" s="147">
        <f>ROUND(I164*H164,3)</f>
        <v>83.516000000000005</v>
      </c>
      <c r="BL164" s="13" t="s">
        <v>197</v>
      </c>
      <c r="BM164" s="145" t="s">
        <v>594</v>
      </c>
    </row>
    <row r="165" spans="2:65" s="11" customFormat="1" ht="22.9" customHeight="1">
      <c r="B165" s="124"/>
      <c r="D165" s="125" t="s">
        <v>75</v>
      </c>
      <c r="E165" s="133" t="s">
        <v>387</v>
      </c>
      <c r="F165" s="133" t="s">
        <v>388</v>
      </c>
      <c r="J165" s="134">
        <f>BK165</f>
        <v>3333.5140000000001</v>
      </c>
      <c r="L165" s="124"/>
      <c r="M165" s="128"/>
      <c r="P165" s="129">
        <f>P166</f>
        <v>133.14771500000001</v>
      </c>
      <c r="R165" s="129">
        <f>R166</f>
        <v>0</v>
      </c>
      <c r="T165" s="130">
        <f>T166</f>
        <v>0</v>
      </c>
      <c r="AR165" s="125" t="s">
        <v>83</v>
      </c>
      <c r="AT165" s="131" t="s">
        <v>75</v>
      </c>
      <c r="AU165" s="131" t="s">
        <v>83</v>
      </c>
      <c r="AY165" s="125" t="s">
        <v>191</v>
      </c>
      <c r="BK165" s="132">
        <f>BK166</f>
        <v>3333.5140000000001</v>
      </c>
    </row>
    <row r="166" spans="2:65" s="1" customFormat="1" ht="22.15" customHeight="1">
      <c r="B166" s="25"/>
      <c r="C166" s="135" t="s">
        <v>308</v>
      </c>
      <c r="D166" s="135" t="s">
        <v>193</v>
      </c>
      <c r="E166" s="136" t="s">
        <v>390</v>
      </c>
      <c r="F166" s="137" t="s">
        <v>391</v>
      </c>
      <c r="G166" s="138" t="s">
        <v>228</v>
      </c>
      <c r="H166" s="139">
        <v>370.88499999999999</v>
      </c>
      <c r="I166" s="139">
        <v>8.9879999999999995</v>
      </c>
      <c r="J166" s="139">
        <f>ROUND(I166*H166,3)</f>
        <v>3333.5140000000001</v>
      </c>
      <c r="K166" s="140"/>
      <c r="L166" s="25"/>
      <c r="M166" s="141" t="s">
        <v>1</v>
      </c>
      <c r="N166" s="142" t="s">
        <v>42</v>
      </c>
      <c r="O166" s="143">
        <v>0.35899999999999999</v>
      </c>
      <c r="P166" s="143">
        <f>O166*H166</f>
        <v>133.14771500000001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197</v>
      </c>
      <c r="AT166" s="145" t="s">
        <v>193</v>
      </c>
      <c r="AU166" s="145" t="s">
        <v>89</v>
      </c>
      <c r="AY166" s="13" t="s">
        <v>191</v>
      </c>
      <c r="BE166" s="146">
        <f>IF(N166="základná",J166,0)</f>
        <v>0</v>
      </c>
      <c r="BF166" s="146">
        <f>IF(N166="znížená",J166,0)</f>
        <v>3333.5140000000001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89</v>
      </c>
      <c r="BK166" s="147">
        <f>ROUND(I166*H166,3)</f>
        <v>3333.5140000000001</v>
      </c>
      <c r="BL166" s="13" t="s">
        <v>197</v>
      </c>
      <c r="BM166" s="145" t="s">
        <v>595</v>
      </c>
    </row>
    <row r="167" spans="2:65" s="11" customFormat="1" ht="25.9" customHeight="1">
      <c r="B167" s="124"/>
      <c r="D167" s="125" t="s">
        <v>75</v>
      </c>
      <c r="E167" s="126" t="s">
        <v>393</v>
      </c>
      <c r="F167" s="126" t="s">
        <v>394</v>
      </c>
      <c r="J167" s="127">
        <f>BK167</f>
        <v>6183.3019999999997</v>
      </c>
      <c r="L167" s="124"/>
      <c r="M167" s="128"/>
      <c r="P167" s="129">
        <f>P168+P182</f>
        <v>155.16510126</v>
      </c>
      <c r="R167" s="129">
        <f>R168+R182</f>
        <v>0.4751016400000001</v>
      </c>
      <c r="T167" s="130">
        <f>T168+T182</f>
        <v>0</v>
      </c>
      <c r="AR167" s="125" t="s">
        <v>89</v>
      </c>
      <c r="AT167" s="131" t="s">
        <v>75</v>
      </c>
      <c r="AU167" s="131" t="s">
        <v>76</v>
      </c>
      <c r="AY167" s="125" t="s">
        <v>191</v>
      </c>
      <c r="BK167" s="132">
        <f>BK168+BK182</f>
        <v>6183.3019999999997</v>
      </c>
    </row>
    <row r="168" spans="2:65" s="11" customFormat="1" ht="22.9" customHeight="1">
      <c r="B168" s="124"/>
      <c r="D168" s="125" t="s">
        <v>75</v>
      </c>
      <c r="E168" s="133" t="s">
        <v>395</v>
      </c>
      <c r="F168" s="133" t="s">
        <v>396</v>
      </c>
      <c r="J168" s="134">
        <f>BK168</f>
        <v>568.24699999999984</v>
      </c>
      <c r="L168" s="124"/>
      <c r="M168" s="128"/>
      <c r="P168" s="129">
        <f>SUM(P169:P181)</f>
        <v>11.441760479999999</v>
      </c>
      <c r="R168" s="129">
        <f>SUM(R169:R181)</f>
        <v>8.9850760000000016E-2</v>
      </c>
      <c r="T168" s="130">
        <f>SUM(T169:T181)</f>
        <v>0</v>
      </c>
      <c r="AR168" s="125" t="s">
        <v>89</v>
      </c>
      <c r="AT168" s="131" t="s">
        <v>75</v>
      </c>
      <c r="AU168" s="131" t="s">
        <v>83</v>
      </c>
      <c r="AY168" s="125" t="s">
        <v>191</v>
      </c>
      <c r="BK168" s="132">
        <f>SUM(BK169:BK181)</f>
        <v>568.24699999999984</v>
      </c>
    </row>
    <row r="169" spans="2:65" s="1" customFormat="1" ht="30" customHeight="1">
      <c r="B169" s="25"/>
      <c r="C169" s="135" t="s">
        <v>312</v>
      </c>
      <c r="D169" s="135" t="s">
        <v>193</v>
      </c>
      <c r="E169" s="136" t="s">
        <v>398</v>
      </c>
      <c r="F169" s="137" t="s">
        <v>399</v>
      </c>
      <c r="G169" s="138" t="s">
        <v>233</v>
      </c>
      <c r="H169" s="139">
        <v>22.571999999999999</v>
      </c>
      <c r="I169" s="139">
        <v>3.9780000000000002</v>
      </c>
      <c r="J169" s="139">
        <f t="shared" ref="J169:J181" si="20">ROUND(I169*H169,3)</f>
        <v>89.790999999999997</v>
      </c>
      <c r="K169" s="140"/>
      <c r="L169" s="25"/>
      <c r="M169" s="141" t="s">
        <v>1</v>
      </c>
      <c r="N169" s="142" t="s">
        <v>42</v>
      </c>
      <c r="O169" s="143">
        <v>0.16300000000000001</v>
      </c>
      <c r="P169" s="143">
        <f t="shared" ref="P169:P181" si="21">O169*H169</f>
        <v>3.679236</v>
      </c>
      <c r="Q169" s="143">
        <v>3.0000000000000001E-5</v>
      </c>
      <c r="R169" s="143">
        <f t="shared" ref="R169:R181" si="22">Q169*H169</f>
        <v>6.7716E-4</v>
      </c>
      <c r="S169" s="143">
        <v>0</v>
      </c>
      <c r="T169" s="144">
        <f t="shared" ref="T169:T181" si="23">S169*H169</f>
        <v>0</v>
      </c>
      <c r="AR169" s="145" t="s">
        <v>256</v>
      </c>
      <c r="AT169" s="145" t="s">
        <v>193</v>
      </c>
      <c r="AU169" s="145" t="s">
        <v>89</v>
      </c>
      <c r="AY169" s="13" t="s">
        <v>191</v>
      </c>
      <c r="BE169" s="146">
        <f t="shared" ref="BE169:BE181" si="24">IF(N169="základná",J169,0)</f>
        <v>0</v>
      </c>
      <c r="BF169" s="146">
        <f t="shared" ref="BF169:BF181" si="25">IF(N169="znížená",J169,0)</f>
        <v>89.790999999999997</v>
      </c>
      <c r="BG169" s="146">
        <f t="shared" ref="BG169:BG181" si="26">IF(N169="zákl. prenesená",J169,0)</f>
        <v>0</v>
      </c>
      <c r="BH169" s="146">
        <f t="shared" ref="BH169:BH181" si="27">IF(N169="zníž. prenesená",J169,0)</f>
        <v>0</v>
      </c>
      <c r="BI169" s="146">
        <f t="shared" ref="BI169:BI181" si="28">IF(N169="nulová",J169,0)</f>
        <v>0</v>
      </c>
      <c r="BJ169" s="13" t="s">
        <v>89</v>
      </c>
      <c r="BK169" s="147">
        <f t="shared" ref="BK169:BK181" si="29">ROUND(I169*H169,3)</f>
        <v>89.790999999999997</v>
      </c>
      <c r="BL169" s="13" t="s">
        <v>256</v>
      </c>
      <c r="BM169" s="145" t="s">
        <v>596</v>
      </c>
    </row>
    <row r="170" spans="2:65" s="1" customFormat="1" ht="30" customHeight="1">
      <c r="B170" s="25"/>
      <c r="C170" s="148" t="s">
        <v>317</v>
      </c>
      <c r="D170" s="148" t="s">
        <v>225</v>
      </c>
      <c r="E170" s="149" t="s">
        <v>402</v>
      </c>
      <c r="F170" s="150" t="s">
        <v>597</v>
      </c>
      <c r="G170" s="151" t="s">
        <v>233</v>
      </c>
      <c r="H170" s="152">
        <v>25.957999999999998</v>
      </c>
      <c r="I170" s="152">
        <v>6.0620000000000003</v>
      </c>
      <c r="J170" s="152">
        <f t="shared" si="20"/>
        <v>157.357</v>
      </c>
      <c r="K170" s="153"/>
      <c r="L170" s="154"/>
      <c r="M170" s="155" t="s">
        <v>1</v>
      </c>
      <c r="N170" s="156" t="s">
        <v>42</v>
      </c>
      <c r="O170" s="143">
        <v>0</v>
      </c>
      <c r="P170" s="143">
        <f t="shared" si="21"/>
        <v>0</v>
      </c>
      <c r="Q170" s="143">
        <v>2E-3</v>
      </c>
      <c r="R170" s="143">
        <f t="shared" si="22"/>
        <v>5.1915999999999997E-2</v>
      </c>
      <c r="S170" s="143">
        <v>0</v>
      </c>
      <c r="T170" s="144">
        <f t="shared" si="23"/>
        <v>0</v>
      </c>
      <c r="AR170" s="145" t="s">
        <v>321</v>
      </c>
      <c r="AT170" s="145" t="s">
        <v>225</v>
      </c>
      <c r="AU170" s="145" t="s">
        <v>89</v>
      </c>
      <c r="AY170" s="13" t="s">
        <v>191</v>
      </c>
      <c r="BE170" s="146">
        <f t="shared" si="24"/>
        <v>0</v>
      </c>
      <c r="BF170" s="146">
        <f t="shared" si="25"/>
        <v>157.357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3" t="s">
        <v>89</v>
      </c>
      <c r="BK170" s="147">
        <f t="shared" si="29"/>
        <v>157.357</v>
      </c>
      <c r="BL170" s="13" t="s">
        <v>256</v>
      </c>
      <c r="BM170" s="145" t="s">
        <v>598</v>
      </c>
    </row>
    <row r="171" spans="2:65" s="1" customFormat="1" ht="30" customHeight="1">
      <c r="B171" s="25"/>
      <c r="C171" s="135" t="s">
        <v>321</v>
      </c>
      <c r="D171" s="135" t="s">
        <v>193</v>
      </c>
      <c r="E171" s="136" t="s">
        <v>412</v>
      </c>
      <c r="F171" s="137" t="s">
        <v>413</v>
      </c>
      <c r="G171" s="138" t="s">
        <v>233</v>
      </c>
      <c r="H171" s="139">
        <v>6.84</v>
      </c>
      <c r="I171" s="139">
        <v>4.2850000000000001</v>
      </c>
      <c r="J171" s="139">
        <f t="shared" si="20"/>
        <v>29.309000000000001</v>
      </c>
      <c r="K171" s="140"/>
      <c r="L171" s="25"/>
      <c r="M171" s="141" t="s">
        <v>1</v>
      </c>
      <c r="N171" s="142" t="s">
        <v>42</v>
      </c>
      <c r="O171" s="143">
        <v>0.18</v>
      </c>
      <c r="P171" s="143">
        <f t="shared" si="21"/>
        <v>1.2311999999999999</v>
      </c>
      <c r="Q171" s="143">
        <v>3.0000000000000001E-5</v>
      </c>
      <c r="R171" s="143">
        <f t="shared" si="22"/>
        <v>2.052E-4</v>
      </c>
      <c r="S171" s="143">
        <v>0</v>
      </c>
      <c r="T171" s="144">
        <f t="shared" si="23"/>
        <v>0</v>
      </c>
      <c r="AR171" s="145" t="s">
        <v>256</v>
      </c>
      <c r="AT171" s="145" t="s">
        <v>193</v>
      </c>
      <c r="AU171" s="145" t="s">
        <v>89</v>
      </c>
      <c r="AY171" s="13" t="s">
        <v>191</v>
      </c>
      <c r="BE171" s="146">
        <f t="shared" si="24"/>
        <v>0</v>
      </c>
      <c r="BF171" s="146">
        <f t="shared" si="25"/>
        <v>29.309000000000001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3" t="s">
        <v>89</v>
      </c>
      <c r="BK171" s="147">
        <f t="shared" si="29"/>
        <v>29.309000000000001</v>
      </c>
      <c r="BL171" s="13" t="s">
        <v>256</v>
      </c>
      <c r="BM171" s="145" t="s">
        <v>599</v>
      </c>
    </row>
    <row r="172" spans="2:65" s="1" customFormat="1" ht="30" customHeight="1">
      <c r="B172" s="25"/>
      <c r="C172" s="148" t="s">
        <v>325</v>
      </c>
      <c r="D172" s="148" t="s">
        <v>225</v>
      </c>
      <c r="E172" s="149" t="s">
        <v>402</v>
      </c>
      <c r="F172" s="150" t="s">
        <v>597</v>
      </c>
      <c r="G172" s="151" t="s">
        <v>233</v>
      </c>
      <c r="H172" s="152">
        <v>8.2080000000000002</v>
      </c>
      <c r="I172" s="152">
        <v>6.0620000000000003</v>
      </c>
      <c r="J172" s="152">
        <f t="shared" si="20"/>
        <v>49.756999999999998</v>
      </c>
      <c r="K172" s="153"/>
      <c r="L172" s="154"/>
      <c r="M172" s="155" t="s">
        <v>1</v>
      </c>
      <c r="N172" s="156" t="s">
        <v>42</v>
      </c>
      <c r="O172" s="143">
        <v>0</v>
      </c>
      <c r="P172" s="143">
        <f t="shared" si="21"/>
        <v>0</v>
      </c>
      <c r="Q172" s="143">
        <v>2E-3</v>
      </c>
      <c r="R172" s="143">
        <f t="shared" si="22"/>
        <v>1.6416E-2</v>
      </c>
      <c r="S172" s="143">
        <v>0</v>
      </c>
      <c r="T172" s="144">
        <f t="shared" si="23"/>
        <v>0</v>
      </c>
      <c r="AR172" s="145" t="s">
        <v>321</v>
      </c>
      <c r="AT172" s="145" t="s">
        <v>225</v>
      </c>
      <c r="AU172" s="145" t="s">
        <v>89</v>
      </c>
      <c r="AY172" s="13" t="s">
        <v>191</v>
      </c>
      <c r="BE172" s="146">
        <f t="shared" si="24"/>
        <v>0</v>
      </c>
      <c r="BF172" s="146">
        <f t="shared" si="25"/>
        <v>49.756999999999998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3" t="s">
        <v>89</v>
      </c>
      <c r="BK172" s="147">
        <f t="shared" si="29"/>
        <v>49.756999999999998</v>
      </c>
      <c r="BL172" s="13" t="s">
        <v>256</v>
      </c>
      <c r="BM172" s="145" t="s">
        <v>600</v>
      </c>
    </row>
    <row r="173" spans="2:65" s="1" customFormat="1" ht="34.9" customHeight="1">
      <c r="B173" s="25"/>
      <c r="C173" s="135" t="s">
        <v>329</v>
      </c>
      <c r="D173" s="135" t="s">
        <v>193</v>
      </c>
      <c r="E173" s="136" t="s">
        <v>418</v>
      </c>
      <c r="F173" s="137" t="s">
        <v>419</v>
      </c>
      <c r="G173" s="138" t="s">
        <v>233</v>
      </c>
      <c r="H173" s="139">
        <v>22.571999999999999</v>
      </c>
      <c r="I173" s="139">
        <v>1.855</v>
      </c>
      <c r="J173" s="139">
        <f t="shared" si="20"/>
        <v>41.871000000000002</v>
      </c>
      <c r="K173" s="140"/>
      <c r="L173" s="25"/>
      <c r="M173" s="141" t="s">
        <v>1</v>
      </c>
      <c r="N173" s="142" t="s">
        <v>42</v>
      </c>
      <c r="O173" s="143">
        <v>9.0020000000000003E-2</v>
      </c>
      <c r="P173" s="143">
        <f t="shared" si="21"/>
        <v>2.0319314400000001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AR173" s="145" t="s">
        <v>256</v>
      </c>
      <c r="AT173" s="145" t="s">
        <v>193</v>
      </c>
      <c r="AU173" s="145" t="s">
        <v>89</v>
      </c>
      <c r="AY173" s="13" t="s">
        <v>191</v>
      </c>
      <c r="BE173" s="146">
        <f t="shared" si="24"/>
        <v>0</v>
      </c>
      <c r="BF173" s="146">
        <f t="shared" si="25"/>
        <v>41.871000000000002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3" t="s">
        <v>89</v>
      </c>
      <c r="BK173" s="147">
        <f t="shared" si="29"/>
        <v>41.871000000000002</v>
      </c>
      <c r="BL173" s="13" t="s">
        <v>256</v>
      </c>
      <c r="BM173" s="145" t="s">
        <v>601</v>
      </c>
    </row>
    <row r="174" spans="2:65" s="1" customFormat="1" ht="14.45" customHeight="1">
      <c r="B174" s="25"/>
      <c r="C174" s="148" t="s">
        <v>334</v>
      </c>
      <c r="D174" s="148" t="s">
        <v>225</v>
      </c>
      <c r="E174" s="149" t="s">
        <v>296</v>
      </c>
      <c r="F174" s="150" t="s">
        <v>297</v>
      </c>
      <c r="G174" s="151" t="s">
        <v>233</v>
      </c>
      <c r="H174" s="152">
        <v>25.957999999999998</v>
      </c>
      <c r="I174" s="152">
        <v>1.3240000000000001</v>
      </c>
      <c r="J174" s="152">
        <f t="shared" si="20"/>
        <v>34.368000000000002</v>
      </c>
      <c r="K174" s="153"/>
      <c r="L174" s="154"/>
      <c r="M174" s="155" t="s">
        <v>1</v>
      </c>
      <c r="N174" s="156" t="s">
        <v>42</v>
      </c>
      <c r="O174" s="143">
        <v>0</v>
      </c>
      <c r="P174" s="143">
        <f t="shared" si="21"/>
        <v>0</v>
      </c>
      <c r="Q174" s="143">
        <v>2.9999999999999997E-4</v>
      </c>
      <c r="R174" s="143">
        <f t="shared" si="22"/>
        <v>7.787399999999999E-3</v>
      </c>
      <c r="S174" s="143">
        <v>0</v>
      </c>
      <c r="T174" s="144">
        <f t="shared" si="23"/>
        <v>0</v>
      </c>
      <c r="AR174" s="145" t="s">
        <v>321</v>
      </c>
      <c r="AT174" s="145" t="s">
        <v>225</v>
      </c>
      <c r="AU174" s="145" t="s">
        <v>89</v>
      </c>
      <c r="AY174" s="13" t="s">
        <v>191</v>
      </c>
      <c r="BE174" s="146">
        <f t="shared" si="24"/>
        <v>0</v>
      </c>
      <c r="BF174" s="146">
        <f t="shared" si="25"/>
        <v>34.368000000000002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3" t="s">
        <v>89</v>
      </c>
      <c r="BK174" s="147">
        <f t="shared" si="29"/>
        <v>34.368000000000002</v>
      </c>
      <c r="BL174" s="13" t="s">
        <v>256</v>
      </c>
      <c r="BM174" s="145" t="s">
        <v>602</v>
      </c>
    </row>
    <row r="175" spans="2:65" s="1" customFormat="1" ht="34.9" customHeight="1">
      <c r="B175" s="25"/>
      <c r="C175" s="135" t="s">
        <v>338</v>
      </c>
      <c r="D175" s="135" t="s">
        <v>193</v>
      </c>
      <c r="E175" s="136" t="s">
        <v>430</v>
      </c>
      <c r="F175" s="137" t="s">
        <v>431</v>
      </c>
      <c r="G175" s="138" t="s">
        <v>233</v>
      </c>
      <c r="H175" s="139">
        <v>22.571999999999999</v>
      </c>
      <c r="I175" s="139">
        <v>2.246</v>
      </c>
      <c r="J175" s="139">
        <f t="shared" si="20"/>
        <v>50.697000000000003</v>
      </c>
      <c r="K175" s="140"/>
      <c r="L175" s="25"/>
      <c r="M175" s="141" t="s">
        <v>1</v>
      </c>
      <c r="N175" s="142" t="s">
        <v>42</v>
      </c>
      <c r="O175" s="143">
        <v>0.10902000000000001</v>
      </c>
      <c r="P175" s="143">
        <f t="shared" si="21"/>
        <v>2.4607994400000002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256</v>
      </c>
      <c r="AT175" s="145" t="s">
        <v>193</v>
      </c>
      <c r="AU175" s="145" t="s">
        <v>89</v>
      </c>
      <c r="AY175" s="13" t="s">
        <v>191</v>
      </c>
      <c r="BE175" s="146">
        <f t="shared" si="24"/>
        <v>0</v>
      </c>
      <c r="BF175" s="146">
        <f t="shared" si="25"/>
        <v>50.697000000000003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3" t="s">
        <v>89</v>
      </c>
      <c r="BK175" s="147">
        <f t="shared" si="29"/>
        <v>50.697000000000003</v>
      </c>
      <c r="BL175" s="13" t="s">
        <v>256</v>
      </c>
      <c r="BM175" s="145" t="s">
        <v>603</v>
      </c>
    </row>
    <row r="176" spans="2:65" s="1" customFormat="1" ht="14.45" customHeight="1">
      <c r="B176" s="25"/>
      <c r="C176" s="148" t="s">
        <v>342</v>
      </c>
      <c r="D176" s="148" t="s">
        <v>225</v>
      </c>
      <c r="E176" s="149" t="s">
        <v>296</v>
      </c>
      <c r="F176" s="150" t="s">
        <v>297</v>
      </c>
      <c r="G176" s="151" t="s">
        <v>233</v>
      </c>
      <c r="H176" s="152">
        <v>25.957999999999998</v>
      </c>
      <c r="I176" s="152">
        <v>1.3240000000000001</v>
      </c>
      <c r="J176" s="152">
        <f t="shared" si="20"/>
        <v>34.368000000000002</v>
      </c>
      <c r="K176" s="153"/>
      <c r="L176" s="154"/>
      <c r="M176" s="155" t="s">
        <v>1</v>
      </c>
      <c r="N176" s="156" t="s">
        <v>42</v>
      </c>
      <c r="O176" s="143">
        <v>0</v>
      </c>
      <c r="P176" s="143">
        <f t="shared" si="21"/>
        <v>0</v>
      </c>
      <c r="Q176" s="143">
        <v>2.9999999999999997E-4</v>
      </c>
      <c r="R176" s="143">
        <f t="shared" si="22"/>
        <v>7.787399999999999E-3</v>
      </c>
      <c r="S176" s="143">
        <v>0</v>
      </c>
      <c r="T176" s="144">
        <f t="shared" si="23"/>
        <v>0</v>
      </c>
      <c r="AR176" s="145" t="s">
        <v>321</v>
      </c>
      <c r="AT176" s="145" t="s">
        <v>225</v>
      </c>
      <c r="AU176" s="145" t="s">
        <v>89</v>
      </c>
      <c r="AY176" s="13" t="s">
        <v>191</v>
      </c>
      <c r="BE176" s="146">
        <f t="shared" si="24"/>
        <v>0</v>
      </c>
      <c r="BF176" s="146">
        <f t="shared" si="25"/>
        <v>34.368000000000002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89</v>
      </c>
      <c r="BK176" s="147">
        <f t="shared" si="29"/>
        <v>34.368000000000002</v>
      </c>
      <c r="BL176" s="13" t="s">
        <v>256</v>
      </c>
      <c r="BM176" s="145" t="s">
        <v>604</v>
      </c>
    </row>
    <row r="177" spans="2:65" s="1" customFormat="1" ht="34.9" customHeight="1">
      <c r="B177" s="25"/>
      <c r="C177" s="135" t="s">
        <v>346</v>
      </c>
      <c r="D177" s="135" t="s">
        <v>193</v>
      </c>
      <c r="E177" s="136" t="s">
        <v>440</v>
      </c>
      <c r="F177" s="137" t="s">
        <v>441</v>
      </c>
      <c r="G177" s="138" t="s">
        <v>233</v>
      </c>
      <c r="H177" s="139">
        <v>6.84</v>
      </c>
      <c r="I177" s="139">
        <v>3.0720000000000001</v>
      </c>
      <c r="J177" s="139">
        <f t="shared" si="20"/>
        <v>21.012</v>
      </c>
      <c r="K177" s="140"/>
      <c r="L177" s="25"/>
      <c r="M177" s="141" t="s">
        <v>1</v>
      </c>
      <c r="N177" s="142" t="s">
        <v>42</v>
      </c>
      <c r="O177" s="143">
        <v>0.14899999999999999</v>
      </c>
      <c r="P177" s="143">
        <f t="shared" si="21"/>
        <v>1.0191599999999998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256</v>
      </c>
      <c r="AT177" s="145" t="s">
        <v>193</v>
      </c>
      <c r="AU177" s="145" t="s">
        <v>89</v>
      </c>
      <c r="AY177" s="13" t="s">
        <v>191</v>
      </c>
      <c r="BE177" s="146">
        <f t="shared" si="24"/>
        <v>0</v>
      </c>
      <c r="BF177" s="146">
        <f t="shared" si="25"/>
        <v>21.012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3" t="s">
        <v>89</v>
      </c>
      <c r="BK177" s="147">
        <f t="shared" si="29"/>
        <v>21.012</v>
      </c>
      <c r="BL177" s="13" t="s">
        <v>256</v>
      </c>
      <c r="BM177" s="145" t="s">
        <v>605</v>
      </c>
    </row>
    <row r="178" spans="2:65" s="1" customFormat="1" ht="14.45" customHeight="1">
      <c r="B178" s="25"/>
      <c r="C178" s="148" t="s">
        <v>350</v>
      </c>
      <c r="D178" s="148" t="s">
        <v>225</v>
      </c>
      <c r="E178" s="149" t="s">
        <v>296</v>
      </c>
      <c r="F178" s="150" t="s">
        <v>297</v>
      </c>
      <c r="G178" s="151" t="s">
        <v>233</v>
      </c>
      <c r="H178" s="152">
        <v>8.2080000000000002</v>
      </c>
      <c r="I178" s="152">
        <v>1.3240000000000001</v>
      </c>
      <c r="J178" s="152">
        <f t="shared" si="20"/>
        <v>10.867000000000001</v>
      </c>
      <c r="K178" s="153"/>
      <c r="L178" s="154"/>
      <c r="M178" s="155" t="s">
        <v>1</v>
      </c>
      <c r="N178" s="156" t="s">
        <v>42</v>
      </c>
      <c r="O178" s="143">
        <v>0</v>
      </c>
      <c r="P178" s="143">
        <f t="shared" si="21"/>
        <v>0</v>
      </c>
      <c r="Q178" s="143">
        <v>2.9999999999999997E-4</v>
      </c>
      <c r="R178" s="143">
        <f t="shared" si="22"/>
        <v>2.4624E-3</v>
      </c>
      <c r="S178" s="143">
        <v>0</v>
      </c>
      <c r="T178" s="144">
        <f t="shared" si="23"/>
        <v>0</v>
      </c>
      <c r="AR178" s="145" t="s">
        <v>321</v>
      </c>
      <c r="AT178" s="145" t="s">
        <v>225</v>
      </c>
      <c r="AU178" s="145" t="s">
        <v>89</v>
      </c>
      <c r="AY178" s="13" t="s">
        <v>191</v>
      </c>
      <c r="BE178" s="146">
        <f t="shared" si="24"/>
        <v>0</v>
      </c>
      <c r="BF178" s="146">
        <f t="shared" si="25"/>
        <v>10.867000000000001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3" t="s">
        <v>89</v>
      </c>
      <c r="BK178" s="147">
        <f t="shared" si="29"/>
        <v>10.867000000000001</v>
      </c>
      <c r="BL178" s="13" t="s">
        <v>256</v>
      </c>
      <c r="BM178" s="145" t="s">
        <v>606</v>
      </c>
    </row>
    <row r="179" spans="2:65" s="1" customFormat="1" ht="34.9" customHeight="1">
      <c r="B179" s="25"/>
      <c r="C179" s="135" t="s">
        <v>355</v>
      </c>
      <c r="D179" s="135" t="s">
        <v>193</v>
      </c>
      <c r="E179" s="136" t="s">
        <v>446</v>
      </c>
      <c r="F179" s="137" t="s">
        <v>447</v>
      </c>
      <c r="G179" s="138" t="s">
        <v>233</v>
      </c>
      <c r="H179" s="139">
        <v>6.84</v>
      </c>
      <c r="I179" s="139">
        <v>3.448</v>
      </c>
      <c r="J179" s="139">
        <f t="shared" si="20"/>
        <v>23.584</v>
      </c>
      <c r="K179" s="140"/>
      <c r="L179" s="25"/>
      <c r="M179" s="141" t="s">
        <v>1</v>
      </c>
      <c r="N179" s="142" t="s">
        <v>42</v>
      </c>
      <c r="O179" s="143">
        <v>0.14904000000000001</v>
      </c>
      <c r="P179" s="143">
        <f t="shared" si="21"/>
        <v>1.0194335999999999</v>
      </c>
      <c r="Q179" s="143">
        <v>2.0000000000000002E-5</v>
      </c>
      <c r="R179" s="143">
        <f t="shared" si="22"/>
        <v>1.3680000000000002E-4</v>
      </c>
      <c r="S179" s="143">
        <v>0</v>
      </c>
      <c r="T179" s="144">
        <f t="shared" si="23"/>
        <v>0</v>
      </c>
      <c r="AR179" s="145" t="s">
        <v>256</v>
      </c>
      <c r="AT179" s="145" t="s">
        <v>193</v>
      </c>
      <c r="AU179" s="145" t="s">
        <v>89</v>
      </c>
      <c r="AY179" s="13" t="s">
        <v>191</v>
      </c>
      <c r="BE179" s="146">
        <f t="shared" si="24"/>
        <v>0</v>
      </c>
      <c r="BF179" s="146">
        <f t="shared" si="25"/>
        <v>23.584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3" t="s">
        <v>89</v>
      </c>
      <c r="BK179" s="147">
        <f t="shared" si="29"/>
        <v>23.584</v>
      </c>
      <c r="BL179" s="13" t="s">
        <v>256</v>
      </c>
      <c r="BM179" s="145" t="s">
        <v>607</v>
      </c>
    </row>
    <row r="180" spans="2:65" s="1" customFormat="1" ht="14.45" customHeight="1">
      <c r="B180" s="25"/>
      <c r="C180" s="148" t="s">
        <v>359</v>
      </c>
      <c r="D180" s="148" t="s">
        <v>225</v>
      </c>
      <c r="E180" s="149" t="s">
        <v>296</v>
      </c>
      <c r="F180" s="150" t="s">
        <v>297</v>
      </c>
      <c r="G180" s="151" t="s">
        <v>233</v>
      </c>
      <c r="H180" s="152">
        <v>8.2080000000000002</v>
      </c>
      <c r="I180" s="152">
        <v>1.3240000000000001</v>
      </c>
      <c r="J180" s="152">
        <f t="shared" si="20"/>
        <v>10.867000000000001</v>
      </c>
      <c r="K180" s="153"/>
      <c r="L180" s="154"/>
      <c r="M180" s="155" t="s">
        <v>1</v>
      </c>
      <c r="N180" s="156" t="s">
        <v>42</v>
      </c>
      <c r="O180" s="143">
        <v>0</v>
      </c>
      <c r="P180" s="143">
        <f t="shared" si="21"/>
        <v>0</v>
      </c>
      <c r="Q180" s="143">
        <v>2.9999999999999997E-4</v>
      </c>
      <c r="R180" s="143">
        <f t="shared" si="22"/>
        <v>2.4624E-3</v>
      </c>
      <c r="S180" s="143">
        <v>0</v>
      </c>
      <c r="T180" s="144">
        <f t="shared" si="23"/>
        <v>0</v>
      </c>
      <c r="AR180" s="145" t="s">
        <v>321</v>
      </c>
      <c r="AT180" s="145" t="s">
        <v>225</v>
      </c>
      <c r="AU180" s="145" t="s">
        <v>89</v>
      </c>
      <c r="AY180" s="13" t="s">
        <v>191</v>
      </c>
      <c r="BE180" s="146">
        <f t="shared" si="24"/>
        <v>0</v>
      </c>
      <c r="BF180" s="146">
        <f t="shared" si="25"/>
        <v>10.867000000000001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3" t="s">
        <v>89</v>
      </c>
      <c r="BK180" s="147">
        <f t="shared" si="29"/>
        <v>10.867000000000001</v>
      </c>
      <c r="BL180" s="13" t="s">
        <v>256</v>
      </c>
      <c r="BM180" s="145" t="s">
        <v>608</v>
      </c>
    </row>
    <row r="181" spans="2:65" s="1" customFormat="1" ht="22.15" customHeight="1">
      <c r="B181" s="25"/>
      <c r="C181" s="135" t="s">
        <v>363</v>
      </c>
      <c r="D181" s="135" t="s">
        <v>193</v>
      </c>
      <c r="E181" s="136" t="s">
        <v>452</v>
      </c>
      <c r="F181" s="137" t="s">
        <v>453</v>
      </c>
      <c r="G181" s="138" t="s">
        <v>454</v>
      </c>
      <c r="H181" s="139">
        <v>5.5380000000000003</v>
      </c>
      <c r="I181" s="139">
        <v>2.6</v>
      </c>
      <c r="J181" s="139">
        <f t="shared" si="20"/>
        <v>14.398999999999999</v>
      </c>
      <c r="K181" s="140"/>
      <c r="L181" s="25"/>
      <c r="M181" s="141" t="s">
        <v>1</v>
      </c>
      <c r="N181" s="142" t="s">
        <v>42</v>
      </c>
      <c r="O181" s="143">
        <v>0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256</v>
      </c>
      <c r="AT181" s="145" t="s">
        <v>193</v>
      </c>
      <c r="AU181" s="145" t="s">
        <v>89</v>
      </c>
      <c r="AY181" s="13" t="s">
        <v>191</v>
      </c>
      <c r="BE181" s="146">
        <f t="shared" si="24"/>
        <v>0</v>
      </c>
      <c r="BF181" s="146">
        <f t="shared" si="25"/>
        <v>14.398999999999999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3" t="s">
        <v>89</v>
      </c>
      <c r="BK181" s="147">
        <f t="shared" si="29"/>
        <v>14.398999999999999</v>
      </c>
      <c r="BL181" s="13" t="s">
        <v>256</v>
      </c>
      <c r="BM181" s="145" t="s">
        <v>609</v>
      </c>
    </row>
    <row r="182" spans="2:65" s="11" customFormat="1" ht="22.9" customHeight="1">
      <c r="B182" s="124"/>
      <c r="D182" s="125" t="s">
        <v>75</v>
      </c>
      <c r="E182" s="133" t="s">
        <v>490</v>
      </c>
      <c r="F182" s="133" t="s">
        <v>491</v>
      </c>
      <c r="J182" s="134">
        <f>BK182</f>
        <v>5615.0549999999994</v>
      </c>
      <c r="L182" s="124"/>
      <c r="M182" s="128"/>
      <c r="P182" s="129">
        <f>SUM(P183:P187)</f>
        <v>143.72334078</v>
      </c>
      <c r="R182" s="129">
        <f>SUM(R183:R187)</f>
        <v>0.38525088000000007</v>
      </c>
      <c r="T182" s="130">
        <f>SUM(T183:T187)</f>
        <v>0</v>
      </c>
      <c r="AR182" s="125" t="s">
        <v>89</v>
      </c>
      <c r="AT182" s="131" t="s">
        <v>75</v>
      </c>
      <c r="AU182" s="131" t="s">
        <v>83</v>
      </c>
      <c r="AY182" s="125" t="s">
        <v>191</v>
      </c>
      <c r="BK182" s="132">
        <f>SUM(BK183:BK187)</f>
        <v>5615.0549999999994</v>
      </c>
    </row>
    <row r="183" spans="2:65" s="1" customFormat="1" ht="19.899999999999999" customHeight="1">
      <c r="B183" s="25"/>
      <c r="C183" s="135" t="s">
        <v>367</v>
      </c>
      <c r="D183" s="135" t="s">
        <v>193</v>
      </c>
      <c r="E183" s="136" t="s">
        <v>493</v>
      </c>
      <c r="F183" s="137" t="s">
        <v>494</v>
      </c>
      <c r="G183" s="138" t="s">
        <v>233</v>
      </c>
      <c r="H183" s="139">
        <v>47.88</v>
      </c>
      <c r="I183" s="139">
        <v>13.5</v>
      </c>
      <c r="J183" s="139">
        <f>ROUND(I183*H183,3)</f>
        <v>646.38</v>
      </c>
      <c r="K183" s="140"/>
      <c r="L183" s="25"/>
      <c r="M183" s="141" t="s">
        <v>1</v>
      </c>
      <c r="N183" s="142" t="s">
        <v>42</v>
      </c>
      <c r="O183" s="143">
        <v>0.34</v>
      </c>
      <c r="P183" s="143">
        <f>O183*H183</f>
        <v>16.279200000000003</v>
      </c>
      <c r="Q183" s="143">
        <v>1.4300000000000001E-3</v>
      </c>
      <c r="R183" s="143">
        <f>Q183*H183</f>
        <v>6.8468400000000013E-2</v>
      </c>
      <c r="S183" s="143">
        <v>0</v>
      </c>
      <c r="T183" s="144">
        <f>S183*H183</f>
        <v>0</v>
      </c>
      <c r="AR183" s="145" t="s">
        <v>256</v>
      </c>
      <c r="AT183" s="145" t="s">
        <v>193</v>
      </c>
      <c r="AU183" s="145" t="s">
        <v>89</v>
      </c>
      <c r="AY183" s="13" t="s">
        <v>191</v>
      </c>
      <c r="BE183" s="146">
        <f>IF(N183="základná",J183,0)</f>
        <v>0</v>
      </c>
      <c r="BF183" s="146">
        <f>IF(N183="znížená",J183,0)</f>
        <v>646.38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3" t="s">
        <v>89</v>
      </c>
      <c r="BK183" s="147">
        <f>ROUND(I183*H183,3)</f>
        <v>646.38</v>
      </c>
      <c r="BL183" s="13" t="s">
        <v>256</v>
      </c>
      <c r="BM183" s="145" t="s">
        <v>610</v>
      </c>
    </row>
    <row r="184" spans="2:65" s="1" customFormat="1" ht="14.45" customHeight="1">
      <c r="B184" s="25"/>
      <c r="C184" s="148" t="s">
        <v>371</v>
      </c>
      <c r="D184" s="148" t="s">
        <v>225</v>
      </c>
      <c r="E184" s="149" t="s">
        <v>497</v>
      </c>
      <c r="F184" s="150" t="s">
        <v>498</v>
      </c>
      <c r="G184" s="151" t="s">
        <v>233</v>
      </c>
      <c r="H184" s="152">
        <v>51.231999999999999</v>
      </c>
      <c r="I184" s="152">
        <v>20</v>
      </c>
      <c r="J184" s="152">
        <f>ROUND(I184*H184,3)</f>
        <v>1024.6400000000001</v>
      </c>
      <c r="K184" s="153"/>
      <c r="L184" s="154"/>
      <c r="M184" s="155" t="s">
        <v>1</v>
      </c>
      <c r="N184" s="156" t="s">
        <v>42</v>
      </c>
      <c r="O184" s="143">
        <v>0</v>
      </c>
      <c r="P184" s="143">
        <f>O184*H184</f>
        <v>0</v>
      </c>
      <c r="Q184" s="143">
        <v>5.7600000000000004E-3</v>
      </c>
      <c r="R184" s="143">
        <f>Q184*H184</f>
        <v>0.29509632000000002</v>
      </c>
      <c r="S184" s="143">
        <v>0</v>
      </c>
      <c r="T184" s="144">
        <f>S184*H184</f>
        <v>0</v>
      </c>
      <c r="AR184" s="145" t="s">
        <v>321</v>
      </c>
      <c r="AT184" s="145" t="s">
        <v>225</v>
      </c>
      <c r="AU184" s="145" t="s">
        <v>89</v>
      </c>
      <c r="AY184" s="13" t="s">
        <v>191</v>
      </c>
      <c r="BE184" s="146">
        <f>IF(N184="základná",J184,0)</f>
        <v>0</v>
      </c>
      <c r="BF184" s="146">
        <f>IF(N184="znížená",J184,0)</f>
        <v>1024.6400000000001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3" t="s">
        <v>89</v>
      </c>
      <c r="BK184" s="147">
        <f>ROUND(I184*H184,3)</f>
        <v>1024.6400000000001</v>
      </c>
      <c r="BL184" s="13" t="s">
        <v>256</v>
      </c>
      <c r="BM184" s="145" t="s">
        <v>611</v>
      </c>
    </row>
    <row r="185" spans="2:65" s="1" customFormat="1" ht="22.15" customHeight="1">
      <c r="B185" s="25"/>
      <c r="C185" s="135" t="s">
        <v>375</v>
      </c>
      <c r="D185" s="135" t="s">
        <v>193</v>
      </c>
      <c r="E185" s="136" t="s">
        <v>612</v>
      </c>
      <c r="F185" s="137" t="s">
        <v>613</v>
      </c>
      <c r="G185" s="138" t="s">
        <v>484</v>
      </c>
      <c r="H185" s="139">
        <v>48</v>
      </c>
      <c r="I185" s="139">
        <v>12</v>
      </c>
      <c r="J185" s="139">
        <f>ROUND(I185*H185,3)</f>
        <v>576</v>
      </c>
      <c r="K185" s="140"/>
      <c r="L185" s="25"/>
      <c r="M185" s="141" t="s">
        <v>1</v>
      </c>
      <c r="N185" s="142" t="s">
        <v>42</v>
      </c>
      <c r="O185" s="143">
        <v>0.70521</v>
      </c>
      <c r="P185" s="143">
        <f>O185*H185</f>
        <v>33.850079999999998</v>
      </c>
      <c r="Q185" s="143">
        <v>1.2E-4</v>
      </c>
      <c r="R185" s="143">
        <f>Q185*H185</f>
        <v>5.7600000000000004E-3</v>
      </c>
      <c r="S185" s="143">
        <v>0</v>
      </c>
      <c r="T185" s="144">
        <f>S185*H185</f>
        <v>0</v>
      </c>
      <c r="AR185" s="145" t="s">
        <v>256</v>
      </c>
      <c r="AT185" s="145" t="s">
        <v>193</v>
      </c>
      <c r="AU185" s="145" t="s">
        <v>89</v>
      </c>
      <c r="AY185" s="13" t="s">
        <v>191</v>
      </c>
      <c r="BE185" s="146">
        <f>IF(N185="základná",J185,0)</f>
        <v>0</v>
      </c>
      <c r="BF185" s="146">
        <f>IF(N185="znížená",J185,0)</f>
        <v>576</v>
      </c>
      <c r="BG185" s="146">
        <f>IF(N185="zákl. prenesená",J185,0)</f>
        <v>0</v>
      </c>
      <c r="BH185" s="146">
        <f>IF(N185="zníž. prenesená",J185,0)</f>
        <v>0</v>
      </c>
      <c r="BI185" s="146">
        <f>IF(N185="nulová",J185,0)</f>
        <v>0</v>
      </c>
      <c r="BJ185" s="13" t="s">
        <v>89</v>
      </c>
      <c r="BK185" s="147">
        <f>ROUND(I185*H185,3)</f>
        <v>576</v>
      </c>
      <c r="BL185" s="13" t="s">
        <v>256</v>
      </c>
      <c r="BM185" s="145" t="s">
        <v>614</v>
      </c>
    </row>
    <row r="186" spans="2:65" s="1" customFormat="1" ht="22.15" customHeight="1">
      <c r="B186" s="25"/>
      <c r="C186" s="135" t="s">
        <v>379</v>
      </c>
      <c r="D186" s="135" t="s">
        <v>193</v>
      </c>
      <c r="E186" s="136" t="s">
        <v>615</v>
      </c>
      <c r="F186" s="137" t="s">
        <v>616</v>
      </c>
      <c r="G186" s="138" t="s">
        <v>233</v>
      </c>
      <c r="H186" s="139">
        <v>132.71799999999999</v>
      </c>
      <c r="I186" s="139">
        <v>25</v>
      </c>
      <c r="J186" s="139">
        <f>ROUND(I186*H186,3)</f>
        <v>3317.95</v>
      </c>
      <c r="K186" s="140"/>
      <c r="L186" s="25"/>
      <c r="M186" s="141" t="s">
        <v>1</v>
      </c>
      <c r="N186" s="142" t="s">
        <v>42</v>
      </c>
      <c r="O186" s="143">
        <v>0.70521</v>
      </c>
      <c r="P186" s="143">
        <f>O186*H186</f>
        <v>93.594060779999992</v>
      </c>
      <c r="Q186" s="143">
        <v>1.2E-4</v>
      </c>
      <c r="R186" s="143">
        <f>Q186*H186</f>
        <v>1.5926159999999998E-2</v>
      </c>
      <c r="S186" s="143">
        <v>0</v>
      </c>
      <c r="T186" s="144">
        <f>S186*H186</f>
        <v>0</v>
      </c>
      <c r="AR186" s="145" t="s">
        <v>256</v>
      </c>
      <c r="AT186" s="145" t="s">
        <v>193</v>
      </c>
      <c r="AU186" s="145" t="s">
        <v>89</v>
      </c>
      <c r="AY186" s="13" t="s">
        <v>191</v>
      </c>
      <c r="BE186" s="146">
        <f>IF(N186="základná",J186,0)</f>
        <v>0</v>
      </c>
      <c r="BF186" s="146">
        <f>IF(N186="znížená",J186,0)</f>
        <v>3317.95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3" t="s">
        <v>89</v>
      </c>
      <c r="BK186" s="147">
        <f>ROUND(I186*H186,3)</f>
        <v>3317.95</v>
      </c>
      <c r="BL186" s="13" t="s">
        <v>256</v>
      </c>
      <c r="BM186" s="145" t="s">
        <v>617</v>
      </c>
    </row>
    <row r="187" spans="2:65" s="1" customFormat="1" ht="22.15" customHeight="1">
      <c r="B187" s="25"/>
      <c r="C187" s="135" t="s">
        <v>383</v>
      </c>
      <c r="D187" s="135" t="s">
        <v>193</v>
      </c>
      <c r="E187" s="136" t="s">
        <v>537</v>
      </c>
      <c r="F187" s="137" t="s">
        <v>538</v>
      </c>
      <c r="G187" s="138" t="s">
        <v>454</v>
      </c>
      <c r="H187" s="139">
        <v>55.65</v>
      </c>
      <c r="I187" s="139">
        <v>0.9</v>
      </c>
      <c r="J187" s="139">
        <f>ROUND(I187*H187,3)</f>
        <v>50.085000000000001</v>
      </c>
      <c r="K187" s="140"/>
      <c r="L187" s="25"/>
      <c r="M187" s="141" t="s">
        <v>1</v>
      </c>
      <c r="N187" s="142" t="s">
        <v>42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256</v>
      </c>
      <c r="AT187" s="145" t="s">
        <v>193</v>
      </c>
      <c r="AU187" s="145" t="s">
        <v>89</v>
      </c>
      <c r="AY187" s="13" t="s">
        <v>191</v>
      </c>
      <c r="BE187" s="146">
        <f>IF(N187="základná",J187,0)</f>
        <v>0</v>
      </c>
      <c r="BF187" s="146">
        <f>IF(N187="znížená",J187,0)</f>
        <v>50.085000000000001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3" t="s">
        <v>89</v>
      </c>
      <c r="BK187" s="147">
        <f>ROUND(I187*H187,3)</f>
        <v>50.085000000000001</v>
      </c>
      <c r="BL187" s="13" t="s">
        <v>256</v>
      </c>
      <c r="BM187" s="145" t="s">
        <v>618</v>
      </c>
    </row>
    <row r="188" spans="2:65" s="11" customFormat="1" ht="25.9" customHeight="1">
      <c r="B188" s="124"/>
      <c r="D188" s="125" t="s">
        <v>75</v>
      </c>
      <c r="E188" s="126" t="s">
        <v>225</v>
      </c>
      <c r="F188" s="126" t="s">
        <v>540</v>
      </c>
      <c r="J188" s="127">
        <f>BK188</f>
        <v>10424.9</v>
      </c>
      <c r="L188" s="124"/>
      <c r="M188" s="128"/>
      <c r="P188" s="129">
        <f>P189</f>
        <v>0</v>
      </c>
      <c r="R188" s="129">
        <f>R189</f>
        <v>0</v>
      </c>
      <c r="T188" s="130">
        <f>T189</f>
        <v>0</v>
      </c>
      <c r="AR188" s="125" t="s">
        <v>125</v>
      </c>
      <c r="AT188" s="131" t="s">
        <v>75</v>
      </c>
      <c r="AU188" s="131" t="s">
        <v>76</v>
      </c>
      <c r="AY188" s="125" t="s">
        <v>191</v>
      </c>
      <c r="BK188" s="132">
        <f>BK189</f>
        <v>10424.9</v>
      </c>
    </row>
    <row r="189" spans="2:65" s="11" customFormat="1" ht="22.9" customHeight="1">
      <c r="B189" s="124"/>
      <c r="D189" s="125" t="s">
        <v>75</v>
      </c>
      <c r="E189" s="133" t="s">
        <v>541</v>
      </c>
      <c r="F189" s="133" t="s">
        <v>542</v>
      </c>
      <c r="J189" s="134">
        <f>BK189</f>
        <v>10424.9</v>
      </c>
      <c r="L189" s="124"/>
      <c r="M189" s="128"/>
      <c r="P189" s="129">
        <f>P190</f>
        <v>0</v>
      </c>
      <c r="R189" s="129">
        <f>R190</f>
        <v>0</v>
      </c>
      <c r="T189" s="130">
        <f>T190</f>
        <v>0</v>
      </c>
      <c r="AR189" s="125" t="s">
        <v>125</v>
      </c>
      <c r="AT189" s="131" t="s">
        <v>75</v>
      </c>
      <c r="AU189" s="131" t="s">
        <v>83</v>
      </c>
      <c r="AY189" s="125" t="s">
        <v>191</v>
      </c>
      <c r="BK189" s="132">
        <f>BK190</f>
        <v>10424.9</v>
      </c>
    </row>
    <row r="190" spans="2:65" s="1" customFormat="1" ht="14.45" customHeight="1">
      <c r="B190" s="25"/>
      <c r="C190" s="135" t="s">
        <v>389</v>
      </c>
      <c r="D190" s="135" t="s">
        <v>193</v>
      </c>
      <c r="E190" s="136" t="s">
        <v>544</v>
      </c>
      <c r="F190" s="137" t="s">
        <v>619</v>
      </c>
      <c r="G190" s="138" t="s">
        <v>546</v>
      </c>
      <c r="H190" s="139">
        <v>1709</v>
      </c>
      <c r="I190" s="139">
        <v>6.1</v>
      </c>
      <c r="J190" s="139">
        <f>ROUND(I190*H190,3)</f>
        <v>10424.9</v>
      </c>
      <c r="K190" s="140"/>
      <c r="L190" s="25"/>
      <c r="M190" s="157" t="s">
        <v>1</v>
      </c>
      <c r="N190" s="158" t="s">
        <v>42</v>
      </c>
      <c r="O190" s="159">
        <v>0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45" t="s">
        <v>443</v>
      </c>
      <c r="AT190" s="145" t="s">
        <v>193</v>
      </c>
      <c r="AU190" s="145" t="s">
        <v>89</v>
      </c>
      <c r="AY190" s="13" t="s">
        <v>191</v>
      </c>
      <c r="BE190" s="146">
        <f>IF(N190="základná",J190,0)</f>
        <v>0</v>
      </c>
      <c r="BF190" s="146">
        <f>IF(N190="znížená",J190,0)</f>
        <v>10424.9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3" t="s">
        <v>89</v>
      </c>
      <c r="BK190" s="147">
        <f>ROUND(I190*H190,3)</f>
        <v>10424.9</v>
      </c>
      <c r="BL190" s="13" t="s">
        <v>443</v>
      </c>
      <c r="BM190" s="145" t="s">
        <v>620</v>
      </c>
    </row>
    <row r="191" spans="2:65" s="1" customFormat="1" ht="6.95" customHeight="1">
      <c r="B191" s="39"/>
      <c r="C191" s="40"/>
      <c r="D191" s="40"/>
      <c r="E191" s="40"/>
      <c r="F191" s="40"/>
      <c r="G191" s="40"/>
      <c r="H191" s="40"/>
      <c r="I191" s="40"/>
      <c r="J191" s="40"/>
      <c r="K191" s="40"/>
      <c r="L191" s="25"/>
    </row>
  </sheetData>
  <sheetProtection algorithmName="SHA-512" hashValue="SXrBlHSa22znb7kk0LpvyrC/ryyWepKOVcRQE2ttsT4weySid5nbAOpNOVs3jLzX8uNijt1TPSv3ByWaGEEYag==" saltValue="q39k11GVf1OltbnM+TRcXs1fkP1o1Ol1xjedL5uIUFKRnSQN6z/BTAff9v2eyZyjqjTiBfSJD8b2XzoxbSmG1A==" spinCount="100000" sheet="1" objects="1" scenarios="1" formatColumns="0" formatRows="0" autoFilter="0"/>
  <autoFilter ref="C130:K190" xr:uid="{00000000-0009-0000-0000-000002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15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154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621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ROUND(J126, 2)</f>
        <v>23033.85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ROUND((SUM(BE126:BE158)),  2)</f>
        <v>0</v>
      </c>
      <c r="G35" s="93"/>
      <c r="H35" s="93"/>
      <c r="I35" s="94">
        <v>0.2</v>
      </c>
      <c r="J35" s="92">
        <f>ROUND(((SUM(BE126:BE158))*I35),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ROUND((SUM(BF126:BF158)),  2)</f>
        <v>23033.85</v>
      </c>
      <c r="I36" s="95">
        <v>0.2</v>
      </c>
      <c r="J36" s="80">
        <f>ROUND(((SUM(BF126:BF158))*I36),  2)</f>
        <v>4606.7700000000004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ROUND((SUM(BG126:BG158)),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ROUND((SUM(BH126:BH158)),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ROUND((SUM(BI126:BI158)),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27640.62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154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1371-1-3 - Zdravotechnika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J126</f>
        <v>23033.846999999998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J127</f>
        <v>2056.2490000000003</v>
      </c>
      <c r="L99" s="107"/>
    </row>
    <row r="100" spans="2:47" s="9" customFormat="1" ht="19.899999999999999" customHeight="1">
      <c r="B100" s="111"/>
      <c r="D100" s="112" t="s">
        <v>622</v>
      </c>
      <c r="E100" s="113"/>
      <c r="F100" s="113"/>
      <c r="G100" s="113"/>
      <c r="H100" s="113"/>
      <c r="I100" s="113"/>
      <c r="J100" s="114">
        <f>J128</f>
        <v>2056.2490000000003</v>
      </c>
      <c r="L100" s="111"/>
    </row>
    <row r="101" spans="2:47" s="8" customFormat="1" ht="24.95" customHeight="1">
      <c r="B101" s="107"/>
      <c r="D101" s="108" t="s">
        <v>170</v>
      </c>
      <c r="E101" s="109"/>
      <c r="F101" s="109"/>
      <c r="G101" s="109"/>
      <c r="H101" s="109"/>
      <c r="I101" s="109"/>
      <c r="J101" s="110">
        <f>J132</f>
        <v>20977.597999999998</v>
      </c>
      <c r="L101" s="107"/>
    </row>
    <row r="102" spans="2:47" s="9" customFormat="1" ht="19.899999999999999" customHeight="1">
      <c r="B102" s="111"/>
      <c r="D102" s="112" t="s">
        <v>623</v>
      </c>
      <c r="E102" s="113"/>
      <c r="F102" s="113"/>
      <c r="G102" s="113"/>
      <c r="H102" s="113"/>
      <c r="I102" s="113"/>
      <c r="J102" s="114">
        <f>J133</f>
        <v>292.58499999999998</v>
      </c>
      <c r="L102" s="111"/>
    </row>
    <row r="103" spans="2:47" s="9" customFormat="1" ht="19.899999999999999" customHeight="1">
      <c r="B103" s="111"/>
      <c r="D103" s="112" t="s">
        <v>624</v>
      </c>
      <c r="E103" s="113"/>
      <c r="F103" s="113"/>
      <c r="G103" s="113"/>
      <c r="H103" s="113"/>
      <c r="I103" s="113"/>
      <c r="J103" s="114">
        <f>J137</f>
        <v>18512.378999999997</v>
      </c>
      <c r="L103" s="111"/>
    </row>
    <row r="104" spans="2:47" s="9" customFormat="1" ht="19.899999999999999" customHeight="1">
      <c r="B104" s="111"/>
      <c r="D104" s="112" t="s">
        <v>625</v>
      </c>
      <c r="E104" s="113"/>
      <c r="F104" s="113"/>
      <c r="G104" s="113"/>
      <c r="H104" s="113"/>
      <c r="I104" s="113"/>
      <c r="J104" s="114">
        <f>J145</f>
        <v>2172.634</v>
      </c>
      <c r="L104" s="111"/>
    </row>
    <row r="105" spans="2:47" s="1" customFormat="1" ht="21.75" customHeight="1">
      <c r="B105" s="25"/>
      <c r="L105" s="25"/>
    </row>
    <row r="106" spans="2:47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10" spans="2:47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5"/>
    </row>
    <row r="111" spans="2:47" s="1" customFormat="1" ht="24.95" customHeight="1">
      <c r="B111" s="25"/>
      <c r="C111" s="17" t="s">
        <v>177</v>
      </c>
      <c r="L111" s="25"/>
    </row>
    <row r="112" spans="2:47" s="1" customFormat="1" ht="6.95" customHeight="1">
      <c r="B112" s="25"/>
      <c r="L112" s="25"/>
    </row>
    <row r="113" spans="2:63" s="1" customFormat="1" ht="12" customHeight="1">
      <c r="B113" s="25"/>
      <c r="C113" s="22" t="s">
        <v>12</v>
      </c>
      <c r="L113" s="25"/>
    </row>
    <row r="114" spans="2:63" s="1" customFormat="1" ht="14.45" customHeight="1">
      <c r="B114" s="25"/>
      <c r="E114" s="204" t="str">
        <f>E7</f>
        <v>Rekonštrukcia  farmy ošípaných Malá Belá - Zmena č.1</v>
      </c>
      <c r="F114" s="205"/>
      <c r="G114" s="205"/>
      <c r="H114" s="205"/>
      <c r="L114" s="25"/>
    </row>
    <row r="115" spans="2:63" ht="12" customHeight="1">
      <c r="B115" s="16"/>
      <c r="C115" s="22" t="s">
        <v>153</v>
      </c>
      <c r="L115" s="16"/>
    </row>
    <row r="116" spans="2:63" s="1" customFormat="1" ht="14.45" customHeight="1">
      <c r="B116" s="25"/>
      <c r="E116" s="204" t="s">
        <v>154</v>
      </c>
      <c r="F116" s="203"/>
      <c r="G116" s="203"/>
      <c r="H116" s="203"/>
      <c r="L116" s="25"/>
    </row>
    <row r="117" spans="2:63" s="1" customFormat="1" ht="12" customHeight="1">
      <c r="B117" s="25"/>
      <c r="C117" s="22" t="s">
        <v>155</v>
      </c>
      <c r="L117" s="25"/>
    </row>
    <row r="118" spans="2:63" s="1" customFormat="1" ht="15.6" customHeight="1">
      <c r="B118" s="25"/>
      <c r="E118" s="171" t="str">
        <f>E11</f>
        <v>1371-1-3 - Zdravotechnika</v>
      </c>
      <c r="F118" s="203"/>
      <c r="G118" s="203"/>
      <c r="H118" s="20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F14</f>
        <v>Malá Belá,k.ú.Okoč, p.č.2781/1,2785/1,2787/1</v>
      </c>
      <c r="I120" s="22" t="s">
        <v>18</v>
      </c>
      <c r="J120" s="47" t="str">
        <f>IF(J14="","",J14)</f>
        <v>22. 3. 2022</v>
      </c>
      <c r="L120" s="25"/>
    </row>
    <row r="121" spans="2:63" s="1" customFormat="1" ht="6.95" customHeight="1">
      <c r="B121" s="25"/>
      <c r="L121" s="25"/>
    </row>
    <row r="122" spans="2:63" s="1" customFormat="1" ht="26.45" customHeight="1">
      <c r="B122" s="25"/>
      <c r="C122" s="22" t="s">
        <v>20</v>
      </c>
      <c r="F122" s="20" t="str">
        <f>E17</f>
        <v>Poľnohospodárske družstvo Kútniky, Kútniky č.640</v>
      </c>
      <c r="I122" s="22" t="s">
        <v>28</v>
      </c>
      <c r="J122" s="23" t="str">
        <f>E23</f>
        <v>BUING  s.r.o. , Veľký Meder, Tichá 5</v>
      </c>
      <c r="L122" s="25"/>
    </row>
    <row r="123" spans="2:63" s="1" customFormat="1" ht="15.6" customHeight="1">
      <c r="B123" s="25"/>
      <c r="C123" s="22" t="s">
        <v>26</v>
      </c>
      <c r="F123" s="20" t="str">
        <f>IF(E20="","",E20)</f>
        <v xml:space="preserve"> </v>
      </c>
      <c r="I123" s="22" t="s">
        <v>34</v>
      </c>
      <c r="J123" s="23" t="str">
        <f>E26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5"/>
      <c r="C125" s="116" t="s">
        <v>178</v>
      </c>
      <c r="D125" s="117" t="s">
        <v>61</v>
      </c>
      <c r="E125" s="117" t="s">
        <v>57</v>
      </c>
      <c r="F125" s="117" t="s">
        <v>58</v>
      </c>
      <c r="G125" s="117" t="s">
        <v>179</v>
      </c>
      <c r="H125" s="117" t="s">
        <v>180</v>
      </c>
      <c r="I125" s="117" t="s">
        <v>181</v>
      </c>
      <c r="J125" s="118" t="s">
        <v>159</v>
      </c>
      <c r="K125" s="119" t="s">
        <v>182</v>
      </c>
      <c r="L125" s="115"/>
      <c r="M125" s="53" t="s">
        <v>1</v>
      </c>
      <c r="N125" s="54" t="s">
        <v>40</v>
      </c>
      <c r="O125" s="54" t="s">
        <v>183</v>
      </c>
      <c r="P125" s="54" t="s">
        <v>184</v>
      </c>
      <c r="Q125" s="54" t="s">
        <v>185</v>
      </c>
      <c r="R125" s="54" t="s">
        <v>186</v>
      </c>
      <c r="S125" s="54" t="s">
        <v>187</v>
      </c>
      <c r="T125" s="55" t="s">
        <v>188</v>
      </c>
    </row>
    <row r="126" spans="2:63" s="1" customFormat="1" ht="22.9" customHeight="1">
      <c r="B126" s="25"/>
      <c r="C126" s="58" t="s">
        <v>160</v>
      </c>
      <c r="J126" s="120">
        <f>BK126</f>
        <v>23033.846999999998</v>
      </c>
      <c r="L126" s="25"/>
      <c r="M126" s="56"/>
      <c r="N126" s="48"/>
      <c r="O126" s="48"/>
      <c r="P126" s="121">
        <f>P127+P132</f>
        <v>24.307500000000001</v>
      </c>
      <c r="Q126" s="48"/>
      <c r="R126" s="121">
        <f>R127+R132</f>
        <v>0.29500000000000004</v>
      </c>
      <c r="S126" s="48"/>
      <c r="T126" s="122">
        <f>T127+T132</f>
        <v>0</v>
      </c>
      <c r="AT126" s="13" t="s">
        <v>75</v>
      </c>
      <c r="AU126" s="13" t="s">
        <v>161</v>
      </c>
      <c r="BK126" s="123">
        <f>BK127+BK132</f>
        <v>23033.846999999998</v>
      </c>
    </row>
    <row r="127" spans="2:63" s="11" customFormat="1" ht="25.9" customHeight="1">
      <c r="B127" s="124"/>
      <c r="D127" s="125" t="s">
        <v>75</v>
      </c>
      <c r="E127" s="126" t="s">
        <v>189</v>
      </c>
      <c r="F127" s="126" t="s">
        <v>190</v>
      </c>
      <c r="J127" s="127">
        <f>BK127</f>
        <v>2056.2490000000003</v>
      </c>
      <c r="L127" s="124"/>
      <c r="M127" s="128"/>
      <c r="P127" s="129">
        <f>P128</f>
        <v>0</v>
      </c>
      <c r="R127" s="129">
        <f>R128</f>
        <v>0</v>
      </c>
      <c r="T127" s="130">
        <f>T128</f>
        <v>0</v>
      </c>
      <c r="AR127" s="125" t="s">
        <v>83</v>
      </c>
      <c r="AT127" s="131" t="s">
        <v>75</v>
      </c>
      <c r="AU127" s="131" t="s">
        <v>76</v>
      </c>
      <c r="AY127" s="125" t="s">
        <v>191</v>
      </c>
      <c r="BK127" s="132">
        <f>BK128</f>
        <v>2056.2490000000003</v>
      </c>
    </row>
    <row r="128" spans="2:63" s="11" customFormat="1" ht="22.9" customHeight="1">
      <c r="B128" s="124"/>
      <c r="D128" s="125" t="s">
        <v>75</v>
      </c>
      <c r="E128" s="133" t="s">
        <v>220</v>
      </c>
      <c r="F128" s="133" t="s">
        <v>626</v>
      </c>
      <c r="J128" s="134">
        <f>BK128</f>
        <v>2056.2490000000003</v>
      </c>
      <c r="L128" s="124"/>
      <c r="M128" s="128"/>
      <c r="P128" s="129">
        <f>SUM(P129:P131)</f>
        <v>0</v>
      </c>
      <c r="R128" s="129">
        <f>SUM(R129:R131)</f>
        <v>0</v>
      </c>
      <c r="T128" s="130">
        <f>SUM(T129:T131)</f>
        <v>0</v>
      </c>
      <c r="AR128" s="125" t="s">
        <v>83</v>
      </c>
      <c r="AT128" s="131" t="s">
        <v>75</v>
      </c>
      <c r="AU128" s="131" t="s">
        <v>83</v>
      </c>
      <c r="AY128" s="125" t="s">
        <v>191</v>
      </c>
      <c r="BK128" s="132">
        <f>SUM(BK129:BK131)</f>
        <v>2056.2490000000003</v>
      </c>
    </row>
    <row r="129" spans="2:65" s="1" customFormat="1" ht="14.45" customHeight="1">
      <c r="B129" s="25"/>
      <c r="C129" s="135" t="s">
        <v>83</v>
      </c>
      <c r="D129" s="135" t="s">
        <v>193</v>
      </c>
      <c r="E129" s="136" t="s">
        <v>627</v>
      </c>
      <c r="F129" s="137" t="s">
        <v>628</v>
      </c>
      <c r="G129" s="138" t="s">
        <v>484</v>
      </c>
      <c r="H129" s="139">
        <v>1</v>
      </c>
      <c r="I129" s="139">
        <v>253.5</v>
      </c>
      <c r="J129" s="139">
        <f>ROUND(I129*H129,3)</f>
        <v>253.5</v>
      </c>
      <c r="K129" s="140"/>
      <c r="L129" s="25"/>
      <c r="M129" s="141" t="s">
        <v>1</v>
      </c>
      <c r="N129" s="142" t="s">
        <v>42</v>
      </c>
      <c r="O129" s="143">
        <v>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197</v>
      </c>
      <c r="AT129" s="145" t="s">
        <v>193</v>
      </c>
      <c r="AU129" s="145" t="s">
        <v>89</v>
      </c>
      <c r="AY129" s="13" t="s">
        <v>191</v>
      </c>
      <c r="BE129" s="146">
        <f>IF(N129="základná",J129,0)</f>
        <v>0</v>
      </c>
      <c r="BF129" s="146">
        <f>IF(N129="znížená",J129,0)</f>
        <v>253.5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89</v>
      </c>
      <c r="BK129" s="147">
        <f>ROUND(I129*H129,3)</f>
        <v>253.5</v>
      </c>
      <c r="BL129" s="13" t="s">
        <v>197</v>
      </c>
      <c r="BM129" s="145" t="s">
        <v>629</v>
      </c>
    </row>
    <row r="130" spans="2:65" s="1" customFormat="1" ht="22.15" customHeight="1">
      <c r="B130" s="25"/>
      <c r="C130" s="148" t="s">
        <v>89</v>
      </c>
      <c r="D130" s="148" t="s">
        <v>225</v>
      </c>
      <c r="E130" s="149" t="s">
        <v>630</v>
      </c>
      <c r="F130" s="150" t="s">
        <v>631</v>
      </c>
      <c r="G130" s="151" t="s">
        <v>484</v>
      </c>
      <c r="H130" s="152">
        <v>1</v>
      </c>
      <c r="I130" s="152">
        <v>1662.6220000000001</v>
      </c>
      <c r="J130" s="152">
        <f>ROUND(I130*H130,3)</f>
        <v>1662.6220000000001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>IF(N130="základná",J130,0)</f>
        <v>0</v>
      </c>
      <c r="BF130" s="146">
        <f>IF(N130="znížená",J130,0)</f>
        <v>1662.6220000000001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89</v>
      </c>
      <c r="BK130" s="147">
        <f>ROUND(I130*H130,3)</f>
        <v>1662.6220000000001</v>
      </c>
      <c r="BL130" s="13" t="s">
        <v>197</v>
      </c>
      <c r="BM130" s="145" t="s">
        <v>632</v>
      </c>
    </row>
    <row r="131" spans="2:65" s="1" customFormat="1" ht="22.15" customHeight="1">
      <c r="B131" s="25"/>
      <c r="C131" s="148" t="s">
        <v>125</v>
      </c>
      <c r="D131" s="148" t="s">
        <v>225</v>
      </c>
      <c r="E131" s="149" t="s">
        <v>633</v>
      </c>
      <c r="F131" s="150" t="s">
        <v>634</v>
      </c>
      <c r="G131" s="151" t="s">
        <v>484</v>
      </c>
      <c r="H131" s="152">
        <v>1</v>
      </c>
      <c r="I131" s="152">
        <v>140.12700000000001</v>
      </c>
      <c r="J131" s="152">
        <f>ROUND(I131*H131,3)</f>
        <v>140.12700000000001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>IF(N131="základná",J131,0)</f>
        <v>0</v>
      </c>
      <c r="BF131" s="146">
        <f>IF(N131="znížená",J131,0)</f>
        <v>140.12700000000001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89</v>
      </c>
      <c r="BK131" s="147">
        <f>ROUND(I131*H131,3)</f>
        <v>140.12700000000001</v>
      </c>
      <c r="BL131" s="13" t="s">
        <v>197</v>
      </c>
      <c r="BM131" s="145" t="s">
        <v>635</v>
      </c>
    </row>
    <row r="132" spans="2:65" s="11" customFormat="1" ht="25.9" customHeight="1">
      <c r="B132" s="124"/>
      <c r="D132" s="125" t="s">
        <v>75</v>
      </c>
      <c r="E132" s="126" t="s">
        <v>393</v>
      </c>
      <c r="F132" s="126" t="s">
        <v>394</v>
      </c>
      <c r="J132" s="127">
        <f>BK132</f>
        <v>20977.597999999998</v>
      </c>
      <c r="L132" s="124"/>
      <c r="M132" s="128"/>
      <c r="P132" s="129">
        <f>P133+P137+P145</f>
        <v>24.307500000000001</v>
      </c>
      <c r="R132" s="129">
        <f>R133+R137+R145</f>
        <v>0.29500000000000004</v>
      </c>
      <c r="T132" s="130">
        <f>T133+T137+T145</f>
        <v>0</v>
      </c>
      <c r="AR132" s="125" t="s">
        <v>83</v>
      </c>
      <c r="AT132" s="131" t="s">
        <v>75</v>
      </c>
      <c r="AU132" s="131" t="s">
        <v>76</v>
      </c>
      <c r="AY132" s="125" t="s">
        <v>191</v>
      </c>
      <c r="BK132" s="132">
        <f>BK133+BK137+BK145</f>
        <v>20977.597999999998</v>
      </c>
    </row>
    <row r="133" spans="2:65" s="11" customFormat="1" ht="22.9" customHeight="1">
      <c r="B133" s="124"/>
      <c r="D133" s="125" t="s">
        <v>75</v>
      </c>
      <c r="E133" s="133" t="s">
        <v>636</v>
      </c>
      <c r="F133" s="133" t="s">
        <v>637</v>
      </c>
      <c r="J133" s="134">
        <f>BK133</f>
        <v>292.58499999999998</v>
      </c>
      <c r="L133" s="124"/>
      <c r="M133" s="128"/>
      <c r="P133" s="129">
        <f>SUM(P134:P136)</f>
        <v>0</v>
      </c>
      <c r="R133" s="129">
        <f>SUM(R134:R136)</f>
        <v>0</v>
      </c>
      <c r="T133" s="130">
        <f>SUM(T134:T136)</f>
        <v>0</v>
      </c>
      <c r="AR133" s="125" t="s">
        <v>83</v>
      </c>
      <c r="AT133" s="131" t="s">
        <v>75</v>
      </c>
      <c r="AU133" s="131" t="s">
        <v>83</v>
      </c>
      <c r="AY133" s="125" t="s">
        <v>191</v>
      </c>
      <c r="BK133" s="132">
        <f>SUM(BK134:BK136)</f>
        <v>292.58499999999998</v>
      </c>
    </row>
    <row r="134" spans="2:65" s="1" customFormat="1" ht="19.899999999999999" customHeight="1">
      <c r="B134" s="25"/>
      <c r="C134" s="135" t="s">
        <v>197</v>
      </c>
      <c r="D134" s="135" t="s">
        <v>193</v>
      </c>
      <c r="E134" s="136" t="s">
        <v>638</v>
      </c>
      <c r="F134" s="137" t="s">
        <v>639</v>
      </c>
      <c r="G134" s="138" t="s">
        <v>461</v>
      </c>
      <c r="H134" s="139">
        <v>78</v>
      </c>
      <c r="I134" s="139">
        <v>3.1549999999999998</v>
      </c>
      <c r="J134" s="139">
        <f>ROUND(I134*H134,3)</f>
        <v>246.09</v>
      </c>
      <c r="K134" s="140"/>
      <c r="L134" s="25"/>
      <c r="M134" s="141" t="s">
        <v>1</v>
      </c>
      <c r="N134" s="142" t="s">
        <v>42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>IF(N134="základná",J134,0)</f>
        <v>0</v>
      </c>
      <c r="BF134" s="146">
        <f>IF(N134="znížená",J134,0)</f>
        <v>246.09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89</v>
      </c>
      <c r="BK134" s="147">
        <f>ROUND(I134*H134,3)</f>
        <v>246.09</v>
      </c>
      <c r="BL134" s="13" t="s">
        <v>197</v>
      </c>
      <c r="BM134" s="145" t="s">
        <v>640</v>
      </c>
    </row>
    <row r="135" spans="2:65" s="1" customFormat="1" ht="22.15" customHeight="1">
      <c r="B135" s="25"/>
      <c r="C135" s="148" t="s">
        <v>208</v>
      </c>
      <c r="D135" s="148" t="s">
        <v>225</v>
      </c>
      <c r="E135" s="149" t="s">
        <v>641</v>
      </c>
      <c r="F135" s="150" t="s">
        <v>642</v>
      </c>
      <c r="G135" s="151" t="s">
        <v>461</v>
      </c>
      <c r="H135" s="152">
        <v>78</v>
      </c>
      <c r="I135" s="152">
        <v>0.58599999999999997</v>
      </c>
      <c r="J135" s="152">
        <f>ROUND(I135*H135,3)</f>
        <v>45.707999999999998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>IF(N135="základná",J135,0)</f>
        <v>0</v>
      </c>
      <c r="BF135" s="146">
        <f>IF(N135="znížená",J135,0)</f>
        <v>45.707999999999998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89</v>
      </c>
      <c r="BK135" s="147">
        <f>ROUND(I135*H135,3)</f>
        <v>45.707999999999998</v>
      </c>
      <c r="BL135" s="13" t="s">
        <v>197</v>
      </c>
      <c r="BM135" s="145" t="s">
        <v>643</v>
      </c>
    </row>
    <row r="136" spans="2:65" s="1" customFormat="1" ht="22.15" customHeight="1">
      <c r="B136" s="25"/>
      <c r="C136" s="135" t="s">
        <v>212</v>
      </c>
      <c r="D136" s="135" t="s">
        <v>193</v>
      </c>
      <c r="E136" s="136" t="s">
        <v>644</v>
      </c>
      <c r="F136" s="137" t="s">
        <v>645</v>
      </c>
      <c r="G136" s="138" t="s">
        <v>454</v>
      </c>
      <c r="H136" s="139">
        <v>0.60499999999999998</v>
      </c>
      <c r="I136" s="139">
        <v>1.3</v>
      </c>
      <c r="J136" s="139">
        <f>ROUND(I136*H136,3)</f>
        <v>0.78700000000000003</v>
      </c>
      <c r="K136" s="140"/>
      <c r="L136" s="25"/>
      <c r="M136" s="141" t="s">
        <v>1</v>
      </c>
      <c r="N136" s="142" t="s">
        <v>42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>IF(N136="základná",J136,0)</f>
        <v>0</v>
      </c>
      <c r="BF136" s="146">
        <f>IF(N136="znížená",J136,0)</f>
        <v>0.78700000000000003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3" t="s">
        <v>89</v>
      </c>
      <c r="BK136" s="147">
        <f>ROUND(I136*H136,3)</f>
        <v>0.78700000000000003</v>
      </c>
      <c r="BL136" s="13" t="s">
        <v>197</v>
      </c>
      <c r="BM136" s="145" t="s">
        <v>646</v>
      </c>
    </row>
    <row r="137" spans="2:65" s="11" customFormat="1" ht="22.9" customHeight="1">
      <c r="B137" s="124"/>
      <c r="D137" s="125" t="s">
        <v>75</v>
      </c>
      <c r="E137" s="133" t="s">
        <v>647</v>
      </c>
      <c r="F137" s="133" t="s">
        <v>648</v>
      </c>
      <c r="J137" s="134">
        <f>BK137</f>
        <v>18512.378999999997</v>
      </c>
      <c r="L137" s="124"/>
      <c r="M137" s="128"/>
      <c r="P137" s="129">
        <f>SUM(P138:P144)</f>
        <v>0</v>
      </c>
      <c r="R137" s="129">
        <f>SUM(R138:R144)</f>
        <v>0</v>
      </c>
      <c r="T137" s="130">
        <f>SUM(T138:T144)</f>
        <v>0</v>
      </c>
      <c r="AR137" s="125" t="s">
        <v>83</v>
      </c>
      <c r="AT137" s="131" t="s">
        <v>75</v>
      </c>
      <c r="AU137" s="131" t="s">
        <v>83</v>
      </c>
      <c r="AY137" s="125" t="s">
        <v>191</v>
      </c>
      <c r="BK137" s="132">
        <f>SUM(BK138:BK144)</f>
        <v>18512.378999999997</v>
      </c>
    </row>
    <row r="138" spans="2:65" s="1" customFormat="1" ht="19.899999999999999" customHeight="1">
      <c r="B138" s="25"/>
      <c r="C138" s="135" t="s">
        <v>216</v>
      </c>
      <c r="D138" s="135" t="s">
        <v>193</v>
      </c>
      <c r="E138" s="136" t="s">
        <v>649</v>
      </c>
      <c r="F138" s="137" t="s">
        <v>650</v>
      </c>
      <c r="G138" s="138" t="s">
        <v>461</v>
      </c>
      <c r="H138" s="139">
        <v>231</v>
      </c>
      <c r="I138" s="139">
        <v>55.667000000000002</v>
      </c>
      <c r="J138" s="139">
        <f t="shared" ref="J138:J144" si="0">ROUND(I138*H138,3)</f>
        <v>12859.076999999999</v>
      </c>
      <c r="K138" s="140"/>
      <c r="L138" s="25"/>
      <c r="M138" s="141" t="s">
        <v>1</v>
      </c>
      <c r="N138" s="142" t="s">
        <v>42</v>
      </c>
      <c r="O138" s="143">
        <v>0</v>
      </c>
      <c r="P138" s="143">
        <f t="shared" ref="P138:P144" si="1">O138*H138</f>
        <v>0</v>
      </c>
      <c r="Q138" s="143">
        <v>0</v>
      </c>
      <c r="R138" s="143">
        <f t="shared" ref="R138:R144" si="2">Q138*H138</f>
        <v>0</v>
      </c>
      <c r="S138" s="143">
        <v>0</v>
      </c>
      <c r="T138" s="144">
        <f t="shared" ref="T138:T144" si="3">S138*H138</f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ref="BE138:BE144" si="4">IF(N138="základná",J138,0)</f>
        <v>0</v>
      </c>
      <c r="BF138" s="146">
        <f t="shared" ref="BF138:BF144" si="5">IF(N138="znížená",J138,0)</f>
        <v>12859.076999999999</v>
      </c>
      <c r="BG138" s="146">
        <f t="shared" ref="BG138:BG144" si="6">IF(N138="zákl. prenesená",J138,0)</f>
        <v>0</v>
      </c>
      <c r="BH138" s="146">
        <f t="shared" ref="BH138:BH144" si="7">IF(N138="zníž. prenesená",J138,0)</f>
        <v>0</v>
      </c>
      <c r="BI138" s="146">
        <f t="shared" ref="BI138:BI144" si="8">IF(N138="nulová",J138,0)</f>
        <v>0</v>
      </c>
      <c r="BJ138" s="13" t="s">
        <v>89</v>
      </c>
      <c r="BK138" s="147">
        <f t="shared" ref="BK138:BK144" si="9">ROUND(I138*H138,3)</f>
        <v>12859.076999999999</v>
      </c>
      <c r="BL138" s="13" t="s">
        <v>197</v>
      </c>
      <c r="BM138" s="145" t="s">
        <v>651</v>
      </c>
    </row>
    <row r="139" spans="2:65" s="1" customFormat="1" ht="14.45" customHeight="1">
      <c r="B139" s="25"/>
      <c r="C139" s="148" t="s">
        <v>220</v>
      </c>
      <c r="D139" s="148" t="s">
        <v>225</v>
      </c>
      <c r="E139" s="149" t="s">
        <v>652</v>
      </c>
      <c r="F139" s="150" t="s">
        <v>653</v>
      </c>
      <c r="G139" s="151" t="s">
        <v>484</v>
      </c>
      <c r="H139" s="152">
        <v>66</v>
      </c>
      <c r="I139" s="152">
        <v>77.44</v>
      </c>
      <c r="J139" s="152">
        <f t="shared" si="0"/>
        <v>5111.04</v>
      </c>
      <c r="K139" s="153"/>
      <c r="L139" s="154"/>
      <c r="M139" s="155" t="s">
        <v>1</v>
      </c>
      <c r="N139" s="156" t="s">
        <v>42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220</v>
      </c>
      <c r="AT139" s="145" t="s">
        <v>225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5111.04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5111.04</v>
      </c>
      <c r="BL139" s="13" t="s">
        <v>197</v>
      </c>
      <c r="BM139" s="145" t="s">
        <v>654</v>
      </c>
    </row>
    <row r="140" spans="2:65" s="1" customFormat="1" ht="22.15" customHeight="1">
      <c r="B140" s="25"/>
      <c r="C140" s="135" t="s">
        <v>224</v>
      </c>
      <c r="D140" s="135" t="s">
        <v>193</v>
      </c>
      <c r="E140" s="136" t="s">
        <v>655</v>
      </c>
      <c r="F140" s="137" t="s">
        <v>656</v>
      </c>
      <c r="G140" s="138" t="s">
        <v>484</v>
      </c>
      <c r="H140" s="139">
        <v>2</v>
      </c>
      <c r="I140" s="139">
        <v>3.0819999999999999</v>
      </c>
      <c r="J140" s="139">
        <f t="shared" si="0"/>
        <v>6.1639999999999997</v>
      </c>
      <c r="K140" s="140"/>
      <c r="L140" s="25"/>
      <c r="M140" s="141" t="s">
        <v>1</v>
      </c>
      <c r="N140" s="142" t="s">
        <v>42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6.1639999999999997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6.1639999999999997</v>
      </c>
      <c r="BL140" s="13" t="s">
        <v>197</v>
      </c>
      <c r="BM140" s="145" t="s">
        <v>657</v>
      </c>
    </row>
    <row r="141" spans="2:65" s="1" customFormat="1" ht="22.15" customHeight="1">
      <c r="B141" s="25"/>
      <c r="C141" s="135" t="s">
        <v>230</v>
      </c>
      <c r="D141" s="135" t="s">
        <v>193</v>
      </c>
      <c r="E141" s="136" t="s">
        <v>658</v>
      </c>
      <c r="F141" s="137" t="s">
        <v>659</v>
      </c>
      <c r="G141" s="138" t="s">
        <v>484</v>
      </c>
      <c r="H141" s="139">
        <v>2</v>
      </c>
      <c r="I141" s="139">
        <v>4.5570000000000004</v>
      </c>
      <c r="J141" s="139">
        <f t="shared" si="0"/>
        <v>9.1140000000000008</v>
      </c>
      <c r="K141" s="140"/>
      <c r="L141" s="25"/>
      <c r="M141" s="141" t="s">
        <v>1</v>
      </c>
      <c r="N141" s="142" t="s">
        <v>42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9.1140000000000008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9.1140000000000008</v>
      </c>
      <c r="BL141" s="13" t="s">
        <v>197</v>
      </c>
      <c r="BM141" s="145" t="s">
        <v>660</v>
      </c>
    </row>
    <row r="142" spans="2:65" s="1" customFormat="1" ht="19.899999999999999" customHeight="1">
      <c r="B142" s="25"/>
      <c r="C142" s="135" t="s">
        <v>235</v>
      </c>
      <c r="D142" s="135" t="s">
        <v>193</v>
      </c>
      <c r="E142" s="136" t="s">
        <v>661</v>
      </c>
      <c r="F142" s="137" t="s">
        <v>662</v>
      </c>
      <c r="G142" s="138" t="s">
        <v>484</v>
      </c>
      <c r="H142" s="139">
        <v>2</v>
      </c>
      <c r="I142" s="139">
        <v>7.5979999999999999</v>
      </c>
      <c r="J142" s="139">
        <f t="shared" si="0"/>
        <v>15.196</v>
      </c>
      <c r="K142" s="140"/>
      <c r="L142" s="25"/>
      <c r="M142" s="141" t="s">
        <v>1</v>
      </c>
      <c r="N142" s="142" t="s">
        <v>42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15.196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15.196</v>
      </c>
      <c r="BL142" s="13" t="s">
        <v>197</v>
      </c>
      <c r="BM142" s="145" t="s">
        <v>663</v>
      </c>
    </row>
    <row r="143" spans="2:65" s="1" customFormat="1" ht="22.15" customHeight="1">
      <c r="B143" s="25"/>
      <c r="C143" s="135" t="s">
        <v>240</v>
      </c>
      <c r="D143" s="135" t="s">
        <v>193</v>
      </c>
      <c r="E143" s="136" t="s">
        <v>664</v>
      </c>
      <c r="F143" s="137" t="s">
        <v>665</v>
      </c>
      <c r="G143" s="138" t="s">
        <v>461</v>
      </c>
      <c r="H143" s="139">
        <v>231</v>
      </c>
      <c r="I143" s="139">
        <v>1.522</v>
      </c>
      <c r="J143" s="139">
        <f t="shared" si="0"/>
        <v>351.58199999999999</v>
      </c>
      <c r="K143" s="140"/>
      <c r="L143" s="25"/>
      <c r="M143" s="141" t="s">
        <v>1</v>
      </c>
      <c r="N143" s="142" t="s">
        <v>42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351.58199999999999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351.58199999999999</v>
      </c>
      <c r="BL143" s="13" t="s">
        <v>197</v>
      </c>
      <c r="BM143" s="145" t="s">
        <v>666</v>
      </c>
    </row>
    <row r="144" spans="2:65" s="1" customFormat="1" ht="22.15" customHeight="1">
      <c r="B144" s="25"/>
      <c r="C144" s="135" t="s">
        <v>244</v>
      </c>
      <c r="D144" s="135" t="s">
        <v>193</v>
      </c>
      <c r="E144" s="136" t="s">
        <v>667</v>
      </c>
      <c r="F144" s="137" t="s">
        <v>668</v>
      </c>
      <c r="G144" s="138" t="s">
        <v>454</v>
      </c>
      <c r="H144" s="139">
        <v>160.20599999999999</v>
      </c>
      <c r="I144" s="139">
        <v>1</v>
      </c>
      <c r="J144" s="139">
        <f t="shared" si="0"/>
        <v>160.20599999999999</v>
      </c>
      <c r="K144" s="140"/>
      <c r="L144" s="25"/>
      <c r="M144" s="141" t="s">
        <v>1</v>
      </c>
      <c r="N144" s="142" t="s">
        <v>42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160.20599999999999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160.20599999999999</v>
      </c>
      <c r="BL144" s="13" t="s">
        <v>197</v>
      </c>
      <c r="BM144" s="145" t="s">
        <v>669</v>
      </c>
    </row>
    <row r="145" spans="2:65" s="11" customFormat="1" ht="22.9" customHeight="1">
      <c r="B145" s="124"/>
      <c r="D145" s="125" t="s">
        <v>75</v>
      </c>
      <c r="E145" s="133" t="s">
        <v>670</v>
      </c>
      <c r="F145" s="133" t="s">
        <v>671</v>
      </c>
      <c r="J145" s="134">
        <f>BK145</f>
        <v>2172.634</v>
      </c>
      <c r="L145" s="124"/>
      <c r="M145" s="128"/>
      <c r="P145" s="129">
        <f>SUM(P146:P158)</f>
        <v>24.307500000000001</v>
      </c>
      <c r="R145" s="129">
        <f>SUM(R146:R158)</f>
        <v>0.29500000000000004</v>
      </c>
      <c r="T145" s="130">
        <f>SUM(T146:T158)</f>
        <v>0</v>
      </c>
      <c r="AR145" s="125" t="s">
        <v>83</v>
      </c>
      <c r="AT145" s="131" t="s">
        <v>75</v>
      </c>
      <c r="AU145" s="131" t="s">
        <v>83</v>
      </c>
      <c r="AY145" s="125" t="s">
        <v>191</v>
      </c>
      <c r="BK145" s="132">
        <f>SUM(BK146:BK158)</f>
        <v>2172.634</v>
      </c>
    </row>
    <row r="146" spans="2:65" s="1" customFormat="1" ht="14.45" customHeight="1">
      <c r="B146" s="25"/>
      <c r="C146" s="135" t="s">
        <v>248</v>
      </c>
      <c r="D146" s="135" t="s">
        <v>193</v>
      </c>
      <c r="E146" s="136" t="s">
        <v>672</v>
      </c>
      <c r="F146" s="137" t="s">
        <v>673</v>
      </c>
      <c r="G146" s="138" t="s">
        <v>461</v>
      </c>
      <c r="H146" s="139">
        <v>18</v>
      </c>
      <c r="I146" s="139">
        <v>7.81</v>
      </c>
      <c r="J146" s="139">
        <f t="shared" ref="J146:J158" si="10">ROUND(I146*H146,3)</f>
        <v>140.58000000000001</v>
      </c>
      <c r="K146" s="140"/>
      <c r="L146" s="25"/>
      <c r="M146" s="141" t="s">
        <v>1</v>
      </c>
      <c r="N146" s="142" t="s">
        <v>42</v>
      </c>
      <c r="O146" s="143">
        <v>0</v>
      </c>
      <c r="P146" s="143">
        <f t="shared" ref="P146:P158" si="11">O146*H146</f>
        <v>0</v>
      </c>
      <c r="Q146" s="143">
        <v>0</v>
      </c>
      <c r="R146" s="143">
        <f t="shared" ref="R146:R158" si="12">Q146*H146</f>
        <v>0</v>
      </c>
      <c r="S146" s="143">
        <v>0</v>
      </c>
      <c r="T146" s="144">
        <f t="shared" ref="T146:T158" si="13">S146*H146</f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ref="BE146:BE158" si="14">IF(N146="základná",J146,0)</f>
        <v>0</v>
      </c>
      <c r="BF146" s="146">
        <f t="shared" ref="BF146:BF158" si="15">IF(N146="znížená",J146,0)</f>
        <v>140.58000000000001</v>
      </c>
      <c r="BG146" s="146">
        <f t="shared" ref="BG146:BG158" si="16">IF(N146="zákl. prenesená",J146,0)</f>
        <v>0</v>
      </c>
      <c r="BH146" s="146">
        <f t="shared" ref="BH146:BH158" si="17">IF(N146="zníž. prenesená",J146,0)</f>
        <v>0</v>
      </c>
      <c r="BI146" s="146">
        <f t="shared" ref="BI146:BI158" si="18">IF(N146="nulová",J146,0)</f>
        <v>0</v>
      </c>
      <c r="BJ146" s="13" t="s">
        <v>89</v>
      </c>
      <c r="BK146" s="147">
        <f t="shared" ref="BK146:BK158" si="19">ROUND(I146*H146,3)</f>
        <v>140.58000000000001</v>
      </c>
      <c r="BL146" s="13" t="s">
        <v>197</v>
      </c>
      <c r="BM146" s="145" t="s">
        <v>674</v>
      </c>
    </row>
    <row r="147" spans="2:65" s="1" customFormat="1" ht="30" customHeight="1">
      <c r="B147" s="25"/>
      <c r="C147" s="135" t="s">
        <v>252</v>
      </c>
      <c r="D147" s="135" t="s">
        <v>193</v>
      </c>
      <c r="E147" s="136" t="s">
        <v>675</v>
      </c>
      <c r="F147" s="137" t="s">
        <v>676</v>
      </c>
      <c r="G147" s="138" t="s">
        <v>461</v>
      </c>
      <c r="H147" s="139">
        <v>60</v>
      </c>
      <c r="I147" s="139">
        <v>15.984</v>
      </c>
      <c r="J147" s="139">
        <f t="shared" si="10"/>
        <v>959.04</v>
      </c>
      <c r="K147" s="140"/>
      <c r="L147" s="25"/>
      <c r="M147" s="141" t="s">
        <v>1</v>
      </c>
      <c r="N147" s="142" t="s">
        <v>42</v>
      </c>
      <c r="O147" s="143">
        <v>0.35804000000000002</v>
      </c>
      <c r="P147" s="143">
        <f t="shared" si="11"/>
        <v>21.482400000000002</v>
      </c>
      <c r="Q147" s="143">
        <v>4.2900000000000004E-3</v>
      </c>
      <c r="R147" s="143">
        <f t="shared" si="12"/>
        <v>0.25740000000000002</v>
      </c>
      <c r="S147" s="143">
        <v>0</v>
      </c>
      <c r="T147" s="144">
        <f t="shared" si="1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959.04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959.04</v>
      </c>
      <c r="BL147" s="13" t="s">
        <v>197</v>
      </c>
      <c r="BM147" s="145" t="s">
        <v>677</v>
      </c>
    </row>
    <row r="148" spans="2:65" s="1" customFormat="1" ht="22.15" customHeight="1">
      <c r="B148" s="25"/>
      <c r="C148" s="135" t="s">
        <v>256</v>
      </c>
      <c r="D148" s="135" t="s">
        <v>193</v>
      </c>
      <c r="E148" s="136" t="s">
        <v>678</v>
      </c>
      <c r="F148" s="137" t="s">
        <v>679</v>
      </c>
      <c r="G148" s="138" t="s">
        <v>484</v>
      </c>
      <c r="H148" s="139">
        <v>2</v>
      </c>
      <c r="I148" s="139">
        <v>7.1459999999999999</v>
      </c>
      <c r="J148" s="139">
        <f t="shared" si="10"/>
        <v>14.292</v>
      </c>
      <c r="K148" s="140"/>
      <c r="L148" s="25"/>
      <c r="M148" s="141" t="s">
        <v>1</v>
      </c>
      <c r="N148" s="142" t="s">
        <v>42</v>
      </c>
      <c r="O148" s="143">
        <v>0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14"/>
        <v>0</v>
      </c>
      <c r="BF148" s="146">
        <f t="shared" si="15"/>
        <v>14.292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89</v>
      </c>
      <c r="BK148" s="147">
        <f t="shared" si="19"/>
        <v>14.292</v>
      </c>
      <c r="BL148" s="13" t="s">
        <v>197</v>
      </c>
      <c r="BM148" s="145" t="s">
        <v>680</v>
      </c>
    </row>
    <row r="149" spans="2:65" s="1" customFormat="1" ht="19.899999999999999" customHeight="1">
      <c r="B149" s="25"/>
      <c r="C149" s="135" t="s">
        <v>260</v>
      </c>
      <c r="D149" s="135" t="s">
        <v>193</v>
      </c>
      <c r="E149" s="136" t="s">
        <v>681</v>
      </c>
      <c r="F149" s="137" t="s">
        <v>682</v>
      </c>
      <c r="G149" s="138" t="s">
        <v>484</v>
      </c>
      <c r="H149" s="139">
        <v>4</v>
      </c>
      <c r="I149" s="139">
        <v>16.5</v>
      </c>
      <c r="J149" s="139">
        <f t="shared" si="10"/>
        <v>66</v>
      </c>
      <c r="K149" s="140"/>
      <c r="L149" s="25"/>
      <c r="M149" s="141" t="s">
        <v>1</v>
      </c>
      <c r="N149" s="142" t="s">
        <v>42</v>
      </c>
      <c r="O149" s="143">
        <v>0.23610999999999999</v>
      </c>
      <c r="P149" s="143">
        <f t="shared" si="11"/>
        <v>0.94443999999999995</v>
      </c>
      <c r="Q149" s="143">
        <v>2.0000000000000002E-5</v>
      </c>
      <c r="R149" s="143">
        <f t="shared" si="12"/>
        <v>8.0000000000000007E-5</v>
      </c>
      <c r="S149" s="143">
        <v>0</v>
      </c>
      <c r="T149" s="144">
        <f t="shared" si="13"/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 t="shared" si="14"/>
        <v>0</v>
      </c>
      <c r="BF149" s="146">
        <f t="shared" si="15"/>
        <v>66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89</v>
      </c>
      <c r="BK149" s="147">
        <f t="shared" si="19"/>
        <v>66</v>
      </c>
      <c r="BL149" s="13" t="s">
        <v>197</v>
      </c>
      <c r="BM149" s="145" t="s">
        <v>683</v>
      </c>
    </row>
    <row r="150" spans="2:65" s="1" customFormat="1" ht="19.899999999999999" customHeight="1">
      <c r="B150" s="25"/>
      <c r="C150" s="135" t="s">
        <v>264</v>
      </c>
      <c r="D150" s="135" t="s">
        <v>193</v>
      </c>
      <c r="E150" s="136" t="s">
        <v>684</v>
      </c>
      <c r="F150" s="137" t="s">
        <v>685</v>
      </c>
      <c r="G150" s="138" t="s">
        <v>484</v>
      </c>
      <c r="H150" s="139">
        <v>2</v>
      </c>
      <c r="I150" s="139">
        <v>2.4529999999999998</v>
      </c>
      <c r="J150" s="139">
        <f t="shared" si="10"/>
        <v>4.9059999999999997</v>
      </c>
      <c r="K150" s="140"/>
      <c r="L150" s="25"/>
      <c r="M150" s="141" t="s">
        <v>1</v>
      </c>
      <c r="N150" s="142" t="s">
        <v>42</v>
      </c>
      <c r="O150" s="143">
        <v>0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si="14"/>
        <v>0</v>
      </c>
      <c r="BF150" s="146">
        <f t="shared" si="15"/>
        <v>4.9059999999999997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89</v>
      </c>
      <c r="BK150" s="147">
        <f t="shared" si="19"/>
        <v>4.9059999999999997</v>
      </c>
      <c r="BL150" s="13" t="s">
        <v>197</v>
      </c>
      <c r="BM150" s="145" t="s">
        <v>686</v>
      </c>
    </row>
    <row r="151" spans="2:65" s="1" customFormat="1" ht="19.899999999999999" customHeight="1">
      <c r="B151" s="25"/>
      <c r="C151" s="148" t="s">
        <v>268</v>
      </c>
      <c r="D151" s="148" t="s">
        <v>225</v>
      </c>
      <c r="E151" s="149" t="s">
        <v>687</v>
      </c>
      <c r="F151" s="150" t="s">
        <v>688</v>
      </c>
      <c r="G151" s="151" t="s">
        <v>484</v>
      </c>
      <c r="H151" s="152">
        <v>2</v>
      </c>
      <c r="I151" s="152">
        <v>9.4269999999999996</v>
      </c>
      <c r="J151" s="152">
        <f t="shared" si="10"/>
        <v>18.853999999999999</v>
      </c>
      <c r="K151" s="153"/>
      <c r="L151" s="154"/>
      <c r="M151" s="155" t="s">
        <v>1</v>
      </c>
      <c r="N151" s="156" t="s">
        <v>42</v>
      </c>
      <c r="O151" s="143">
        <v>0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220</v>
      </c>
      <c r="AT151" s="145" t="s">
        <v>225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18.853999999999999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18.853999999999999</v>
      </c>
      <c r="BL151" s="13" t="s">
        <v>197</v>
      </c>
      <c r="BM151" s="145" t="s">
        <v>689</v>
      </c>
    </row>
    <row r="152" spans="2:65" s="1" customFormat="1" ht="19.899999999999999" customHeight="1">
      <c r="B152" s="25"/>
      <c r="C152" s="135" t="s">
        <v>7</v>
      </c>
      <c r="D152" s="135" t="s">
        <v>193</v>
      </c>
      <c r="E152" s="136" t="s">
        <v>690</v>
      </c>
      <c r="F152" s="137" t="s">
        <v>691</v>
      </c>
      <c r="G152" s="138" t="s">
        <v>484</v>
      </c>
      <c r="H152" s="139">
        <v>2</v>
      </c>
      <c r="I152" s="139">
        <v>3.3220000000000001</v>
      </c>
      <c r="J152" s="139">
        <f t="shared" si="10"/>
        <v>6.6440000000000001</v>
      </c>
      <c r="K152" s="140"/>
      <c r="L152" s="25"/>
      <c r="M152" s="141" t="s">
        <v>1</v>
      </c>
      <c r="N152" s="142" t="s">
        <v>42</v>
      </c>
      <c r="O152" s="143">
        <v>0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6.6440000000000001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6.6440000000000001</v>
      </c>
      <c r="BL152" s="13" t="s">
        <v>197</v>
      </c>
      <c r="BM152" s="145" t="s">
        <v>692</v>
      </c>
    </row>
    <row r="153" spans="2:65" s="1" customFormat="1" ht="19.899999999999999" customHeight="1">
      <c r="B153" s="25"/>
      <c r="C153" s="148" t="s">
        <v>275</v>
      </c>
      <c r="D153" s="148" t="s">
        <v>225</v>
      </c>
      <c r="E153" s="149" t="s">
        <v>693</v>
      </c>
      <c r="F153" s="150" t="s">
        <v>694</v>
      </c>
      <c r="G153" s="151" t="s">
        <v>484</v>
      </c>
      <c r="H153" s="152">
        <v>2</v>
      </c>
      <c r="I153" s="152">
        <v>23.276</v>
      </c>
      <c r="J153" s="152">
        <f t="shared" si="10"/>
        <v>46.552</v>
      </c>
      <c r="K153" s="153"/>
      <c r="L153" s="154"/>
      <c r="M153" s="155" t="s">
        <v>1</v>
      </c>
      <c r="N153" s="156" t="s">
        <v>42</v>
      </c>
      <c r="O153" s="143">
        <v>0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220</v>
      </c>
      <c r="AT153" s="145" t="s">
        <v>225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46.552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46.552</v>
      </c>
      <c r="BL153" s="13" t="s">
        <v>197</v>
      </c>
      <c r="BM153" s="145" t="s">
        <v>695</v>
      </c>
    </row>
    <row r="154" spans="2:65" s="1" customFormat="1" ht="22.15" customHeight="1">
      <c r="B154" s="25"/>
      <c r="C154" s="135" t="s">
        <v>279</v>
      </c>
      <c r="D154" s="135" t="s">
        <v>193</v>
      </c>
      <c r="E154" s="136" t="s">
        <v>696</v>
      </c>
      <c r="F154" s="137" t="s">
        <v>697</v>
      </c>
      <c r="G154" s="138" t="s">
        <v>698</v>
      </c>
      <c r="H154" s="139">
        <v>2</v>
      </c>
      <c r="I154" s="139">
        <v>16.175999999999998</v>
      </c>
      <c r="J154" s="139">
        <f t="shared" si="10"/>
        <v>32.351999999999997</v>
      </c>
      <c r="K154" s="140"/>
      <c r="L154" s="25"/>
      <c r="M154" s="141" t="s">
        <v>1</v>
      </c>
      <c r="N154" s="142" t="s">
        <v>42</v>
      </c>
      <c r="O154" s="143">
        <v>0.94033</v>
      </c>
      <c r="P154" s="143">
        <f t="shared" si="11"/>
        <v>1.88066</v>
      </c>
      <c r="Q154" s="143">
        <v>2.5999999999999998E-4</v>
      </c>
      <c r="R154" s="143">
        <f t="shared" si="12"/>
        <v>5.1999999999999995E-4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32.351999999999997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32.351999999999997</v>
      </c>
      <c r="BL154" s="13" t="s">
        <v>197</v>
      </c>
      <c r="BM154" s="145" t="s">
        <v>699</v>
      </c>
    </row>
    <row r="155" spans="2:65" s="1" customFormat="1" ht="19.899999999999999" customHeight="1">
      <c r="B155" s="25"/>
      <c r="C155" s="148" t="s">
        <v>283</v>
      </c>
      <c r="D155" s="148" t="s">
        <v>225</v>
      </c>
      <c r="E155" s="149" t="s">
        <v>700</v>
      </c>
      <c r="F155" s="150" t="s">
        <v>701</v>
      </c>
      <c r="G155" s="151" t="s">
        <v>484</v>
      </c>
      <c r="H155" s="152">
        <v>2</v>
      </c>
      <c r="I155" s="152">
        <v>344.01900000000001</v>
      </c>
      <c r="J155" s="152">
        <f t="shared" si="10"/>
        <v>688.03800000000001</v>
      </c>
      <c r="K155" s="153"/>
      <c r="L155" s="154"/>
      <c r="M155" s="155" t="s">
        <v>1</v>
      </c>
      <c r="N155" s="156" t="s">
        <v>42</v>
      </c>
      <c r="O155" s="143">
        <v>0</v>
      </c>
      <c r="P155" s="143">
        <f t="shared" si="11"/>
        <v>0</v>
      </c>
      <c r="Q155" s="143">
        <v>1.8499999999999999E-2</v>
      </c>
      <c r="R155" s="143">
        <f t="shared" si="12"/>
        <v>3.6999999999999998E-2</v>
      </c>
      <c r="S155" s="143">
        <v>0</v>
      </c>
      <c r="T155" s="144">
        <f t="shared" si="13"/>
        <v>0</v>
      </c>
      <c r="AR155" s="145" t="s">
        <v>220</v>
      </c>
      <c r="AT155" s="145" t="s">
        <v>225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688.03800000000001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688.03800000000001</v>
      </c>
      <c r="BL155" s="13" t="s">
        <v>197</v>
      </c>
      <c r="BM155" s="145" t="s">
        <v>702</v>
      </c>
    </row>
    <row r="156" spans="2:65" s="1" customFormat="1" ht="14.45" customHeight="1">
      <c r="B156" s="25"/>
      <c r="C156" s="135" t="s">
        <v>287</v>
      </c>
      <c r="D156" s="135" t="s">
        <v>193</v>
      </c>
      <c r="E156" s="136" t="s">
        <v>703</v>
      </c>
      <c r="F156" s="137" t="s">
        <v>704</v>
      </c>
      <c r="G156" s="138" t="s">
        <v>461</v>
      </c>
      <c r="H156" s="139">
        <v>78</v>
      </c>
      <c r="I156" s="139">
        <v>1.353</v>
      </c>
      <c r="J156" s="139">
        <f t="shared" si="10"/>
        <v>105.53400000000001</v>
      </c>
      <c r="K156" s="140"/>
      <c r="L156" s="25"/>
      <c r="M156" s="141" t="s">
        <v>1</v>
      </c>
      <c r="N156" s="142" t="s">
        <v>42</v>
      </c>
      <c r="O156" s="143">
        <v>0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105.53400000000001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105.53400000000001</v>
      </c>
      <c r="BL156" s="13" t="s">
        <v>197</v>
      </c>
      <c r="BM156" s="145" t="s">
        <v>705</v>
      </c>
    </row>
    <row r="157" spans="2:65" s="1" customFormat="1" ht="22.15" customHeight="1">
      <c r="B157" s="25"/>
      <c r="C157" s="135" t="s">
        <v>291</v>
      </c>
      <c r="D157" s="135" t="s">
        <v>193</v>
      </c>
      <c r="E157" s="136" t="s">
        <v>706</v>
      </c>
      <c r="F157" s="137" t="s">
        <v>707</v>
      </c>
      <c r="G157" s="138" t="s">
        <v>461</v>
      </c>
      <c r="H157" s="139">
        <v>78</v>
      </c>
      <c r="I157" s="139">
        <v>1.1299999999999999</v>
      </c>
      <c r="J157" s="139">
        <f t="shared" si="10"/>
        <v>88.14</v>
      </c>
      <c r="K157" s="140"/>
      <c r="L157" s="25"/>
      <c r="M157" s="141" t="s">
        <v>1</v>
      </c>
      <c r="N157" s="142" t="s">
        <v>42</v>
      </c>
      <c r="O157" s="143">
        <v>0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197</v>
      </c>
      <c r="AT157" s="145" t="s">
        <v>193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88.14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88.14</v>
      </c>
      <c r="BL157" s="13" t="s">
        <v>197</v>
      </c>
      <c r="BM157" s="145" t="s">
        <v>708</v>
      </c>
    </row>
    <row r="158" spans="2:65" s="1" customFormat="1" ht="22.15" customHeight="1">
      <c r="B158" s="25"/>
      <c r="C158" s="135" t="s">
        <v>295</v>
      </c>
      <c r="D158" s="135" t="s">
        <v>193</v>
      </c>
      <c r="E158" s="136" t="s">
        <v>709</v>
      </c>
      <c r="F158" s="137" t="s">
        <v>710</v>
      </c>
      <c r="G158" s="138" t="s">
        <v>454</v>
      </c>
      <c r="H158" s="139">
        <v>2.4319999999999999</v>
      </c>
      <c r="I158" s="139">
        <v>0.7</v>
      </c>
      <c r="J158" s="139">
        <f t="shared" si="10"/>
        <v>1.702</v>
      </c>
      <c r="K158" s="140"/>
      <c r="L158" s="25"/>
      <c r="M158" s="157" t="s">
        <v>1</v>
      </c>
      <c r="N158" s="158" t="s">
        <v>42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AR158" s="145" t="s">
        <v>197</v>
      </c>
      <c r="AT158" s="145" t="s">
        <v>193</v>
      </c>
      <c r="AU158" s="145" t="s">
        <v>89</v>
      </c>
      <c r="AY158" s="13" t="s">
        <v>191</v>
      </c>
      <c r="BE158" s="146">
        <f t="shared" si="14"/>
        <v>0</v>
      </c>
      <c r="BF158" s="146">
        <f t="shared" si="15"/>
        <v>1.702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89</v>
      </c>
      <c r="BK158" s="147">
        <f t="shared" si="19"/>
        <v>1.702</v>
      </c>
      <c r="BL158" s="13" t="s">
        <v>197</v>
      </c>
      <c r="BM158" s="145" t="s">
        <v>711</v>
      </c>
    </row>
    <row r="159" spans="2:65" s="1" customFormat="1" ht="6.95" customHeight="1">
      <c r="B159" s="39"/>
      <c r="C159" s="40"/>
      <c r="D159" s="40"/>
      <c r="E159" s="40"/>
      <c r="F159" s="40"/>
      <c r="G159" s="40"/>
      <c r="H159" s="40"/>
      <c r="I159" s="40"/>
      <c r="J159" s="40"/>
      <c r="K159" s="40"/>
      <c r="L159" s="25"/>
    </row>
  </sheetData>
  <sheetProtection algorithmName="SHA-512" hashValue="zAKgPVbmAB5Nv8cnjQalyXFvTzH7oDZvuMpzZX/lENNZqit5WEurIkZymTkbdHUd8J4N3Kjvtb6Dgcre/DnqDw==" saltValue="GZdNAzpNl7x9mjxksTjKQBM19MjWNREwZJYD6IvP8lF+nqn3Z8hWRuBYeL5KkCDrBMfLrx4l4qUx8bL9p8a4qg==" spinCount="100000" sheet="1" objects="1" scenarios="1" formatColumns="0" formatRows="0" autoFilter="0"/>
  <autoFilter ref="C125:K158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53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154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712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ROUND(J123, 2)</f>
        <v>8842.65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ROUND((SUM(BE123:BE152)),  2)</f>
        <v>0</v>
      </c>
      <c r="G35" s="93"/>
      <c r="H35" s="93"/>
      <c r="I35" s="94">
        <v>0.2</v>
      </c>
      <c r="J35" s="92">
        <f>ROUND(((SUM(BE123:BE152))*I35),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ROUND((SUM(BF123:BF152)),  2)</f>
        <v>8842.65</v>
      </c>
      <c r="I36" s="95">
        <v>0.2</v>
      </c>
      <c r="J36" s="80">
        <f>ROUND(((SUM(BF123:BF152))*I36),  2)</f>
        <v>1768.53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ROUND((SUM(BG123:BG152)),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ROUND((SUM(BH123:BH152)),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ROUND((SUM(BI123:BI152)),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10611.18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154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1371-1-4 - Elektroinštalácia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J123</f>
        <v>8842.65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J124</f>
        <v>8842.65</v>
      </c>
      <c r="L99" s="107"/>
    </row>
    <row r="100" spans="2:47" s="9" customFormat="1" ht="19.899999999999999" customHeight="1">
      <c r="B100" s="111"/>
      <c r="D100" s="112" t="s">
        <v>713</v>
      </c>
      <c r="E100" s="113"/>
      <c r="F100" s="113"/>
      <c r="G100" s="113"/>
      <c r="H100" s="113"/>
      <c r="I100" s="113"/>
      <c r="J100" s="114">
        <f>J125</f>
        <v>5754.65</v>
      </c>
      <c r="L100" s="111"/>
    </row>
    <row r="101" spans="2:47" s="9" customFormat="1" ht="19.899999999999999" customHeight="1">
      <c r="B101" s="111"/>
      <c r="D101" s="112" t="s">
        <v>714</v>
      </c>
      <c r="E101" s="113"/>
      <c r="F101" s="113"/>
      <c r="G101" s="113"/>
      <c r="H101" s="113"/>
      <c r="I101" s="113"/>
      <c r="J101" s="114">
        <f>J151</f>
        <v>3088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7" spans="2:47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5"/>
    </row>
    <row r="108" spans="2:47" s="1" customFormat="1" ht="24.95" customHeight="1">
      <c r="B108" s="25"/>
      <c r="C108" s="17" t="s">
        <v>177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12</v>
      </c>
      <c r="L110" s="25"/>
    </row>
    <row r="111" spans="2:47" s="1" customFormat="1" ht="14.45" customHeight="1">
      <c r="B111" s="25"/>
      <c r="E111" s="204" t="str">
        <f>E7</f>
        <v>Rekonštrukcia  farmy ošípaných Malá Belá - Zmena č.1</v>
      </c>
      <c r="F111" s="205"/>
      <c r="G111" s="205"/>
      <c r="H111" s="205"/>
      <c r="L111" s="25"/>
    </row>
    <row r="112" spans="2:47" ht="12" customHeight="1">
      <c r="B112" s="16"/>
      <c r="C112" s="22" t="s">
        <v>153</v>
      </c>
      <c r="L112" s="16"/>
    </row>
    <row r="113" spans="2:65" s="1" customFormat="1" ht="14.45" customHeight="1">
      <c r="B113" s="25"/>
      <c r="E113" s="204" t="s">
        <v>154</v>
      </c>
      <c r="F113" s="203"/>
      <c r="G113" s="203"/>
      <c r="H113" s="203"/>
      <c r="L113" s="25"/>
    </row>
    <row r="114" spans="2:65" s="1" customFormat="1" ht="12" customHeight="1">
      <c r="B114" s="25"/>
      <c r="C114" s="22" t="s">
        <v>155</v>
      </c>
      <c r="L114" s="25"/>
    </row>
    <row r="115" spans="2:65" s="1" customFormat="1" ht="15.6" customHeight="1">
      <c r="B115" s="25"/>
      <c r="E115" s="171" t="str">
        <f>E11</f>
        <v>1371-1-4 - Elektroinštalácia</v>
      </c>
      <c r="F115" s="203"/>
      <c r="G115" s="203"/>
      <c r="H115" s="20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>Malá Belá,k.ú.Okoč, p.č.2781/1,2785/1,2787/1</v>
      </c>
      <c r="I117" s="22" t="s">
        <v>18</v>
      </c>
      <c r="J117" s="47" t="str">
        <f>IF(J14="","",J14)</f>
        <v>22. 3. 2022</v>
      </c>
      <c r="L117" s="25"/>
    </row>
    <row r="118" spans="2:65" s="1" customFormat="1" ht="6.95" customHeight="1">
      <c r="B118" s="25"/>
      <c r="L118" s="25"/>
    </row>
    <row r="119" spans="2:65" s="1" customFormat="1" ht="26.45" customHeight="1">
      <c r="B119" s="25"/>
      <c r="C119" s="22" t="s">
        <v>20</v>
      </c>
      <c r="F119" s="20" t="str">
        <f>E17</f>
        <v>Poľnohospodárske družstvo Kútniky, Kútniky č.640</v>
      </c>
      <c r="I119" s="22" t="s">
        <v>28</v>
      </c>
      <c r="J119" s="23" t="str">
        <f>E23</f>
        <v>BUING  s.r.o. , Veľký Meder, Tichá 5</v>
      </c>
      <c r="L119" s="25"/>
    </row>
    <row r="120" spans="2:65" s="1" customFormat="1" ht="15.6" customHeight="1">
      <c r="B120" s="25"/>
      <c r="C120" s="22" t="s">
        <v>26</v>
      </c>
      <c r="F120" s="20" t="str">
        <f>IF(E20="","",E20)</f>
        <v xml:space="preserve"> </v>
      </c>
      <c r="I120" s="22" t="s">
        <v>34</v>
      </c>
      <c r="J120" s="23" t="str">
        <f>E26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178</v>
      </c>
      <c r="D122" s="117" t="s">
        <v>61</v>
      </c>
      <c r="E122" s="117" t="s">
        <v>57</v>
      </c>
      <c r="F122" s="117" t="s">
        <v>58</v>
      </c>
      <c r="G122" s="117" t="s">
        <v>179</v>
      </c>
      <c r="H122" s="117" t="s">
        <v>180</v>
      </c>
      <c r="I122" s="117" t="s">
        <v>181</v>
      </c>
      <c r="J122" s="118" t="s">
        <v>159</v>
      </c>
      <c r="K122" s="119" t="s">
        <v>182</v>
      </c>
      <c r="L122" s="115"/>
      <c r="M122" s="53" t="s">
        <v>1</v>
      </c>
      <c r="N122" s="54" t="s">
        <v>40</v>
      </c>
      <c r="O122" s="54" t="s">
        <v>183</v>
      </c>
      <c r="P122" s="54" t="s">
        <v>184</v>
      </c>
      <c r="Q122" s="54" t="s">
        <v>185</v>
      </c>
      <c r="R122" s="54" t="s">
        <v>186</v>
      </c>
      <c r="S122" s="54" t="s">
        <v>187</v>
      </c>
      <c r="T122" s="55" t="s">
        <v>188</v>
      </c>
    </row>
    <row r="123" spans="2:65" s="1" customFormat="1" ht="22.9" customHeight="1">
      <c r="B123" s="25"/>
      <c r="C123" s="58" t="s">
        <v>160</v>
      </c>
      <c r="J123" s="120">
        <f>BK123</f>
        <v>8842.65</v>
      </c>
      <c r="L123" s="25"/>
      <c r="M123" s="56"/>
      <c r="N123" s="48"/>
      <c r="O123" s="48"/>
      <c r="P123" s="121">
        <f>P124</f>
        <v>0</v>
      </c>
      <c r="Q123" s="48"/>
      <c r="R123" s="121">
        <f>R124</f>
        <v>0</v>
      </c>
      <c r="S123" s="48"/>
      <c r="T123" s="122">
        <f>T124</f>
        <v>0</v>
      </c>
      <c r="AT123" s="13" t="s">
        <v>75</v>
      </c>
      <c r="AU123" s="13" t="s">
        <v>161</v>
      </c>
      <c r="BK123" s="123">
        <f>BK124</f>
        <v>8842.65</v>
      </c>
    </row>
    <row r="124" spans="2:65" s="11" customFormat="1" ht="25.9" customHeight="1">
      <c r="B124" s="124"/>
      <c r="D124" s="125" t="s">
        <v>75</v>
      </c>
      <c r="E124" s="126" t="s">
        <v>225</v>
      </c>
      <c r="F124" s="126" t="s">
        <v>540</v>
      </c>
      <c r="J124" s="127">
        <f>BK124</f>
        <v>8842.65</v>
      </c>
      <c r="L124" s="124"/>
      <c r="M124" s="128"/>
      <c r="P124" s="129">
        <f>P125+P151</f>
        <v>0</v>
      </c>
      <c r="R124" s="129">
        <f>R125+R151</f>
        <v>0</v>
      </c>
      <c r="T124" s="130">
        <f>T125+T151</f>
        <v>0</v>
      </c>
      <c r="AR124" s="125" t="s">
        <v>125</v>
      </c>
      <c r="AT124" s="131" t="s">
        <v>75</v>
      </c>
      <c r="AU124" s="131" t="s">
        <v>76</v>
      </c>
      <c r="AY124" s="125" t="s">
        <v>191</v>
      </c>
      <c r="BK124" s="132">
        <f>BK125+BK151</f>
        <v>8842.65</v>
      </c>
    </row>
    <row r="125" spans="2:65" s="11" customFormat="1" ht="22.9" customHeight="1">
      <c r="B125" s="124"/>
      <c r="D125" s="125" t="s">
        <v>75</v>
      </c>
      <c r="E125" s="133" t="s">
        <v>715</v>
      </c>
      <c r="F125" s="133" t="s">
        <v>716</v>
      </c>
      <c r="J125" s="134">
        <f>BK125</f>
        <v>5754.65</v>
      </c>
      <c r="L125" s="124"/>
      <c r="M125" s="128"/>
      <c r="P125" s="129">
        <f>SUM(P126:P150)</f>
        <v>0</v>
      </c>
      <c r="R125" s="129">
        <f>SUM(R126:R150)</f>
        <v>0</v>
      </c>
      <c r="T125" s="130">
        <f>SUM(T126:T150)</f>
        <v>0</v>
      </c>
      <c r="AR125" s="125" t="s">
        <v>83</v>
      </c>
      <c r="AT125" s="131" t="s">
        <v>75</v>
      </c>
      <c r="AU125" s="131" t="s">
        <v>83</v>
      </c>
      <c r="AY125" s="125" t="s">
        <v>191</v>
      </c>
      <c r="BK125" s="132">
        <f>SUM(BK126:BK150)</f>
        <v>5754.65</v>
      </c>
    </row>
    <row r="126" spans="2:65" s="1" customFormat="1" ht="14.45" customHeight="1">
      <c r="B126" s="25"/>
      <c r="C126" s="148" t="s">
        <v>83</v>
      </c>
      <c r="D126" s="148" t="s">
        <v>225</v>
      </c>
      <c r="E126" s="149" t="s">
        <v>717</v>
      </c>
      <c r="F126" s="150" t="s">
        <v>718</v>
      </c>
      <c r="G126" s="151" t="s">
        <v>484</v>
      </c>
      <c r="H126" s="152">
        <v>1</v>
      </c>
      <c r="I126" s="152">
        <v>1250</v>
      </c>
      <c r="J126" s="152">
        <f t="shared" ref="J126:J150" si="0">ROUND(I126*H126,3)</f>
        <v>1250</v>
      </c>
      <c r="K126" s="153"/>
      <c r="L126" s="154"/>
      <c r="M126" s="155" t="s">
        <v>1</v>
      </c>
      <c r="N126" s="156" t="s">
        <v>42</v>
      </c>
      <c r="O126" s="143">
        <v>0</v>
      </c>
      <c r="P126" s="143">
        <f t="shared" ref="P126:P150" si="1">O126*H126</f>
        <v>0</v>
      </c>
      <c r="Q126" s="143">
        <v>0</v>
      </c>
      <c r="R126" s="143">
        <f t="shared" ref="R126:R150" si="2">Q126*H126</f>
        <v>0</v>
      </c>
      <c r="S126" s="143">
        <v>0</v>
      </c>
      <c r="T126" s="144">
        <f t="shared" ref="T126:T150" si="3">S126*H126</f>
        <v>0</v>
      </c>
      <c r="AR126" s="145" t="s">
        <v>220</v>
      </c>
      <c r="AT126" s="145" t="s">
        <v>225</v>
      </c>
      <c r="AU126" s="145" t="s">
        <v>89</v>
      </c>
      <c r="AY126" s="13" t="s">
        <v>191</v>
      </c>
      <c r="BE126" s="146">
        <f t="shared" ref="BE126:BE150" si="4">IF(N126="základná",J126,0)</f>
        <v>0</v>
      </c>
      <c r="BF126" s="146">
        <f t="shared" ref="BF126:BF150" si="5">IF(N126="znížená",J126,0)</f>
        <v>1250</v>
      </c>
      <c r="BG126" s="146">
        <f t="shared" ref="BG126:BG150" si="6">IF(N126="zákl. prenesená",J126,0)</f>
        <v>0</v>
      </c>
      <c r="BH126" s="146">
        <f t="shared" ref="BH126:BH150" si="7">IF(N126="zníž. prenesená",J126,0)</f>
        <v>0</v>
      </c>
      <c r="BI126" s="146">
        <f t="shared" ref="BI126:BI150" si="8">IF(N126="nulová",J126,0)</f>
        <v>0</v>
      </c>
      <c r="BJ126" s="13" t="s">
        <v>89</v>
      </c>
      <c r="BK126" s="147">
        <f t="shared" ref="BK126:BK150" si="9">ROUND(I126*H126,3)</f>
        <v>1250</v>
      </c>
      <c r="BL126" s="13" t="s">
        <v>197</v>
      </c>
      <c r="BM126" s="145" t="s">
        <v>89</v>
      </c>
    </row>
    <row r="127" spans="2:65" s="1" customFormat="1" ht="19.899999999999999" customHeight="1">
      <c r="B127" s="25"/>
      <c r="C127" s="148" t="s">
        <v>89</v>
      </c>
      <c r="D127" s="148" t="s">
        <v>225</v>
      </c>
      <c r="E127" s="149" t="s">
        <v>719</v>
      </c>
      <c r="F127" s="150" t="s">
        <v>720</v>
      </c>
      <c r="G127" s="151" t="s">
        <v>484</v>
      </c>
      <c r="H127" s="152">
        <v>2</v>
      </c>
      <c r="I127" s="152">
        <v>185</v>
      </c>
      <c r="J127" s="152">
        <f t="shared" si="0"/>
        <v>370</v>
      </c>
      <c r="K127" s="153"/>
      <c r="L127" s="154"/>
      <c r="M127" s="155" t="s">
        <v>1</v>
      </c>
      <c r="N127" s="156" t="s">
        <v>42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220</v>
      </c>
      <c r="AT127" s="145" t="s">
        <v>225</v>
      </c>
      <c r="AU127" s="145" t="s">
        <v>89</v>
      </c>
      <c r="AY127" s="13" t="s">
        <v>191</v>
      </c>
      <c r="BE127" s="146">
        <f t="shared" si="4"/>
        <v>0</v>
      </c>
      <c r="BF127" s="146">
        <f t="shared" si="5"/>
        <v>370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3" t="s">
        <v>89</v>
      </c>
      <c r="BK127" s="147">
        <f t="shared" si="9"/>
        <v>370</v>
      </c>
      <c r="BL127" s="13" t="s">
        <v>197</v>
      </c>
      <c r="BM127" s="145" t="s">
        <v>197</v>
      </c>
    </row>
    <row r="128" spans="2:65" s="1" customFormat="1" ht="14.45" customHeight="1">
      <c r="B128" s="25"/>
      <c r="C128" s="148" t="s">
        <v>125</v>
      </c>
      <c r="D128" s="148" t="s">
        <v>225</v>
      </c>
      <c r="E128" s="149" t="s">
        <v>721</v>
      </c>
      <c r="F128" s="150" t="s">
        <v>722</v>
      </c>
      <c r="G128" s="151" t="s">
        <v>484</v>
      </c>
      <c r="H128" s="152">
        <v>22</v>
      </c>
      <c r="I128" s="152">
        <v>28.34</v>
      </c>
      <c r="J128" s="152">
        <f t="shared" si="0"/>
        <v>623.48</v>
      </c>
      <c r="K128" s="153"/>
      <c r="L128" s="154"/>
      <c r="M128" s="155" t="s">
        <v>1</v>
      </c>
      <c r="N128" s="156" t="s">
        <v>42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220</v>
      </c>
      <c r="AT128" s="145" t="s">
        <v>225</v>
      </c>
      <c r="AU128" s="145" t="s">
        <v>89</v>
      </c>
      <c r="AY128" s="13" t="s">
        <v>191</v>
      </c>
      <c r="BE128" s="146">
        <f t="shared" si="4"/>
        <v>0</v>
      </c>
      <c r="BF128" s="146">
        <f t="shared" si="5"/>
        <v>623.48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89</v>
      </c>
      <c r="BK128" s="147">
        <f t="shared" si="9"/>
        <v>623.48</v>
      </c>
      <c r="BL128" s="13" t="s">
        <v>197</v>
      </c>
      <c r="BM128" s="145" t="s">
        <v>212</v>
      </c>
    </row>
    <row r="129" spans="2:65" s="1" customFormat="1" ht="14.45" customHeight="1">
      <c r="B129" s="25"/>
      <c r="C129" s="148" t="s">
        <v>197</v>
      </c>
      <c r="D129" s="148" t="s">
        <v>225</v>
      </c>
      <c r="E129" s="149" t="s">
        <v>723</v>
      </c>
      <c r="F129" s="150" t="s">
        <v>724</v>
      </c>
      <c r="G129" s="151" t="s">
        <v>484</v>
      </c>
      <c r="H129" s="152">
        <v>2</v>
      </c>
      <c r="I129" s="152">
        <v>16.84</v>
      </c>
      <c r="J129" s="152">
        <f t="shared" si="0"/>
        <v>33.68</v>
      </c>
      <c r="K129" s="153"/>
      <c r="L129" s="154"/>
      <c r="M129" s="155" t="s">
        <v>1</v>
      </c>
      <c r="N129" s="156" t="s">
        <v>42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220</v>
      </c>
      <c r="AT129" s="145" t="s">
        <v>225</v>
      </c>
      <c r="AU129" s="145" t="s">
        <v>89</v>
      </c>
      <c r="AY129" s="13" t="s">
        <v>191</v>
      </c>
      <c r="BE129" s="146">
        <f t="shared" si="4"/>
        <v>0</v>
      </c>
      <c r="BF129" s="146">
        <f t="shared" si="5"/>
        <v>33.68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89</v>
      </c>
      <c r="BK129" s="147">
        <f t="shared" si="9"/>
        <v>33.68</v>
      </c>
      <c r="BL129" s="13" t="s">
        <v>197</v>
      </c>
      <c r="BM129" s="145" t="s">
        <v>220</v>
      </c>
    </row>
    <row r="130" spans="2:65" s="1" customFormat="1" ht="14.45" customHeight="1">
      <c r="B130" s="25"/>
      <c r="C130" s="148" t="s">
        <v>208</v>
      </c>
      <c r="D130" s="148" t="s">
        <v>225</v>
      </c>
      <c r="E130" s="149" t="s">
        <v>725</v>
      </c>
      <c r="F130" s="150" t="s">
        <v>726</v>
      </c>
      <c r="G130" s="151" t="s">
        <v>484</v>
      </c>
      <c r="H130" s="152">
        <v>3</v>
      </c>
      <c r="I130" s="152">
        <v>12.34</v>
      </c>
      <c r="J130" s="152">
        <f t="shared" si="0"/>
        <v>37.020000000000003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 t="shared" si="4"/>
        <v>0</v>
      </c>
      <c r="BF130" s="146">
        <f t="shared" si="5"/>
        <v>37.020000000000003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89</v>
      </c>
      <c r="BK130" s="147">
        <f t="shared" si="9"/>
        <v>37.020000000000003</v>
      </c>
      <c r="BL130" s="13" t="s">
        <v>197</v>
      </c>
      <c r="BM130" s="145" t="s">
        <v>230</v>
      </c>
    </row>
    <row r="131" spans="2:65" s="1" customFormat="1" ht="14.45" customHeight="1">
      <c r="B131" s="25"/>
      <c r="C131" s="148" t="s">
        <v>212</v>
      </c>
      <c r="D131" s="148" t="s">
        <v>225</v>
      </c>
      <c r="E131" s="149" t="s">
        <v>727</v>
      </c>
      <c r="F131" s="150" t="s">
        <v>728</v>
      </c>
      <c r="G131" s="151" t="s">
        <v>484</v>
      </c>
      <c r="H131" s="152">
        <v>3</v>
      </c>
      <c r="I131" s="152">
        <v>3.57</v>
      </c>
      <c r="J131" s="152">
        <f t="shared" si="0"/>
        <v>10.71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 t="shared" si="4"/>
        <v>0</v>
      </c>
      <c r="BF131" s="146">
        <f t="shared" si="5"/>
        <v>10.71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89</v>
      </c>
      <c r="BK131" s="147">
        <f t="shared" si="9"/>
        <v>10.71</v>
      </c>
      <c r="BL131" s="13" t="s">
        <v>197</v>
      </c>
      <c r="BM131" s="145" t="s">
        <v>240</v>
      </c>
    </row>
    <row r="132" spans="2:65" s="1" customFormat="1" ht="14.45" customHeight="1">
      <c r="B132" s="25"/>
      <c r="C132" s="148" t="s">
        <v>216</v>
      </c>
      <c r="D132" s="148" t="s">
        <v>225</v>
      </c>
      <c r="E132" s="149" t="s">
        <v>729</v>
      </c>
      <c r="F132" s="150" t="s">
        <v>730</v>
      </c>
      <c r="G132" s="151" t="s">
        <v>461</v>
      </c>
      <c r="H132" s="152">
        <v>35</v>
      </c>
      <c r="I132" s="152">
        <v>16.61</v>
      </c>
      <c r="J132" s="152">
        <f t="shared" si="0"/>
        <v>581.35</v>
      </c>
      <c r="K132" s="153"/>
      <c r="L132" s="154"/>
      <c r="M132" s="155" t="s">
        <v>1</v>
      </c>
      <c r="N132" s="156" t="s">
        <v>42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220</v>
      </c>
      <c r="AT132" s="145" t="s">
        <v>225</v>
      </c>
      <c r="AU132" s="145" t="s">
        <v>89</v>
      </c>
      <c r="AY132" s="13" t="s">
        <v>191</v>
      </c>
      <c r="BE132" s="146">
        <f t="shared" si="4"/>
        <v>0</v>
      </c>
      <c r="BF132" s="146">
        <f t="shared" si="5"/>
        <v>581.35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89</v>
      </c>
      <c r="BK132" s="147">
        <f t="shared" si="9"/>
        <v>581.35</v>
      </c>
      <c r="BL132" s="13" t="s">
        <v>197</v>
      </c>
      <c r="BM132" s="145" t="s">
        <v>248</v>
      </c>
    </row>
    <row r="133" spans="2:65" s="1" customFormat="1" ht="14.45" customHeight="1">
      <c r="B133" s="25"/>
      <c r="C133" s="148" t="s">
        <v>220</v>
      </c>
      <c r="D133" s="148" t="s">
        <v>225</v>
      </c>
      <c r="E133" s="149" t="s">
        <v>731</v>
      </c>
      <c r="F133" s="150" t="s">
        <v>732</v>
      </c>
      <c r="G133" s="151" t="s">
        <v>484</v>
      </c>
      <c r="H133" s="152">
        <v>1</v>
      </c>
      <c r="I133" s="152">
        <v>28.15</v>
      </c>
      <c r="J133" s="152">
        <f t="shared" si="0"/>
        <v>28.15</v>
      </c>
      <c r="K133" s="153"/>
      <c r="L133" s="154"/>
      <c r="M133" s="155" t="s">
        <v>1</v>
      </c>
      <c r="N133" s="156" t="s">
        <v>42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220</v>
      </c>
      <c r="AT133" s="145" t="s">
        <v>225</v>
      </c>
      <c r="AU133" s="145" t="s">
        <v>89</v>
      </c>
      <c r="AY133" s="13" t="s">
        <v>191</v>
      </c>
      <c r="BE133" s="146">
        <f t="shared" si="4"/>
        <v>0</v>
      </c>
      <c r="BF133" s="146">
        <f t="shared" si="5"/>
        <v>28.15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89</v>
      </c>
      <c r="BK133" s="147">
        <f t="shared" si="9"/>
        <v>28.15</v>
      </c>
      <c r="BL133" s="13" t="s">
        <v>197</v>
      </c>
      <c r="BM133" s="145" t="s">
        <v>256</v>
      </c>
    </row>
    <row r="134" spans="2:65" s="1" customFormat="1" ht="14.45" customHeight="1">
      <c r="B134" s="25"/>
      <c r="C134" s="148" t="s">
        <v>224</v>
      </c>
      <c r="D134" s="148" t="s">
        <v>225</v>
      </c>
      <c r="E134" s="149" t="s">
        <v>733</v>
      </c>
      <c r="F134" s="150" t="s">
        <v>734</v>
      </c>
      <c r="G134" s="151" t="s">
        <v>484</v>
      </c>
      <c r="H134" s="152">
        <v>1</v>
      </c>
      <c r="I134" s="152">
        <v>13.68</v>
      </c>
      <c r="J134" s="152">
        <f t="shared" si="0"/>
        <v>13.68</v>
      </c>
      <c r="K134" s="153"/>
      <c r="L134" s="154"/>
      <c r="M134" s="155" t="s">
        <v>1</v>
      </c>
      <c r="N134" s="156" t="s">
        <v>42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220</v>
      </c>
      <c r="AT134" s="145" t="s">
        <v>225</v>
      </c>
      <c r="AU134" s="145" t="s">
        <v>89</v>
      </c>
      <c r="AY134" s="13" t="s">
        <v>191</v>
      </c>
      <c r="BE134" s="146">
        <f t="shared" si="4"/>
        <v>0</v>
      </c>
      <c r="BF134" s="146">
        <f t="shared" si="5"/>
        <v>13.68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89</v>
      </c>
      <c r="BK134" s="147">
        <f t="shared" si="9"/>
        <v>13.68</v>
      </c>
      <c r="BL134" s="13" t="s">
        <v>197</v>
      </c>
      <c r="BM134" s="145" t="s">
        <v>264</v>
      </c>
    </row>
    <row r="135" spans="2:65" s="1" customFormat="1" ht="14.45" customHeight="1">
      <c r="B135" s="25"/>
      <c r="C135" s="148" t="s">
        <v>230</v>
      </c>
      <c r="D135" s="148" t="s">
        <v>225</v>
      </c>
      <c r="E135" s="149" t="s">
        <v>735</v>
      </c>
      <c r="F135" s="150" t="s">
        <v>736</v>
      </c>
      <c r="G135" s="151" t="s">
        <v>461</v>
      </c>
      <c r="H135" s="152">
        <v>650</v>
      </c>
      <c r="I135" s="152">
        <v>0.97</v>
      </c>
      <c r="J135" s="152">
        <f t="shared" si="0"/>
        <v>630.5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630.5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630.5</v>
      </c>
      <c r="BL135" s="13" t="s">
        <v>197</v>
      </c>
      <c r="BM135" s="145" t="s">
        <v>7</v>
      </c>
    </row>
    <row r="136" spans="2:65" s="1" customFormat="1" ht="14.45" customHeight="1">
      <c r="B136" s="25"/>
      <c r="C136" s="148" t="s">
        <v>235</v>
      </c>
      <c r="D136" s="148" t="s">
        <v>225</v>
      </c>
      <c r="E136" s="149" t="s">
        <v>737</v>
      </c>
      <c r="F136" s="150" t="s">
        <v>738</v>
      </c>
      <c r="G136" s="151" t="s">
        <v>461</v>
      </c>
      <c r="H136" s="152">
        <v>40</v>
      </c>
      <c r="I136" s="152">
        <v>1.58</v>
      </c>
      <c r="J136" s="152">
        <f t="shared" si="0"/>
        <v>63.2</v>
      </c>
      <c r="K136" s="153"/>
      <c r="L136" s="154"/>
      <c r="M136" s="155" t="s">
        <v>1</v>
      </c>
      <c r="N136" s="156" t="s">
        <v>42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220</v>
      </c>
      <c r="AT136" s="145" t="s">
        <v>225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63.2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63.2</v>
      </c>
      <c r="BL136" s="13" t="s">
        <v>197</v>
      </c>
      <c r="BM136" s="145" t="s">
        <v>279</v>
      </c>
    </row>
    <row r="137" spans="2:65" s="1" customFormat="1" ht="14.45" customHeight="1">
      <c r="B137" s="25"/>
      <c r="C137" s="148" t="s">
        <v>240</v>
      </c>
      <c r="D137" s="148" t="s">
        <v>225</v>
      </c>
      <c r="E137" s="149" t="s">
        <v>739</v>
      </c>
      <c r="F137" s="150" t="s">
        <v>740</v>
      </c>
      <c r="G137" s="151" t="s">
        <v>461</v>
      </c>
      <c r="H137" s="152">
        <v>120</v>
      </c>
      <c r="I137" s="152">
        <v>6.29</v>
      </c>
      <c r="J137" s="152">
        <f t="shared" si="0"/>
        <v>754.8</v>
      </c>
      <c r="K137" s="153"/>
      <c r="L137" s="154"/>
      <c r="M137" s="155" t="s">
        <v>1</v>
      </c>
      <c r="N137" s="156" t="s">
        <v>42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220</v>
      </c>
      <c r="AT137" s="145" t="s">
        <v>225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754.8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754.8</v>
      </c>
      <c r="BL137" s="13" t="s">
        <v>197</v>
      </c>
      <c r="BM137" s="145" t="s">
        <v>287</v>
      </c>
    </row>
    <row r="138" spans="2:65" s="1" customFormat="1" ht="14.45" customHeight="1">
      <c r="B138" s="25"/>
      <c r="C138" s="148" t="s">
        <v>244</v>
      </c>
      <c r="D138" s="148" t="s">
        <v>225</v>
      </c>
      <c r="E138" s="149" t="s">
        <v>741</v>
      </c>
      <c r="F138" s="150" t="s">
        <v>742</v>
      </c>
      <c r="G138" s="151" t="s">
        <v>461</v>
      </c>
      <c r="H138" s="152">
        <v>35</v>
      </c>
      <c r="I138" s="152">
        <v>0.41</v>
      </c>
      <c r="J138" s="152">
        <f t="shared" si="0"/>
        <v>14.35</v>
      </c>
      <c r="K138" s="153"/>
      <c r="L138" s="154"/>
      <c r="M138" s="155" t="s">
        <v>1</v>
      </c>
      <c r="N138" s="156" t="s">
        <v>42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220</v>
      </c>
      <c r="AT138" s="145" t="s">
        <v>225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14.35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14.35</v>
      </c>
      <c r="BL138" s="13" t="s">
        <v>197</v>
      </c>
      <c r="BM138" s="145" t="s">
        <v>295</v>
      </c>
    </row>
    <row r="139" spans="2:65" s="1" customFormat="1" ht="14.45" customHeight="1">
      <c r="B139" s="25"/>
      <c r="C139" s="148" t="s">
        <v>248</v>
      </c>
      <c r="D139" s="148" t="s">
        <v>225</v>
      </c>
      <c r="E139" s="149" t="s">
        <v>743</v>
      </c>
      <c r="F139" s="150" t="s">
        <v>744</v>
      </c>
      <c r="G139" s="151" t="s">
        <v>461</v>
      </c>
      <c r="H139" s="152">
        <v>20</v>
      </c>
      <c r="I139" s="152">
        <v>0.57999999999999996</v>
      </c>
      <c r="J139" s="152">
        <f t="shared" si="0"/>
        <v>11.6</v>
      </c>
      <c r="K139" s="153"/>
      <c r="L139" s="154"/>
      <c r="M139" s="155" t="s">
        <v>1</v>
      </c>
      <c r="N139" s="156" t="s">
        <v>42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220</v>
      </c>
      <c r="AT139" s="145" t="s">
        <v>225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11.6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11.6</v>
      </c>
      <c r="BL139" s="13" t="s">
        <v>197</v>
      </c>
      <c r="BM139" s="145" t="s">
        <v>304</v>
      </c>
    </row>
    <row r="140" spans="2:65" s="1" customFormat="1" ht="14.45" customHeight="1">
      <c r="B140" s="25"/>
      <c r="C140" s="148" t="s">
        <v>252</v>
      </c>
      <c r="D140" s="148" t="s">
        <v>225</v>
      </c>
      <c r="E140" s="149" t="s">
        <v>745</v>
      </c>
      <c r="F140" s="150" t="s">
        <v>746</v>
      </c>
      <c r="G140" s="151" t="s">
        <v>461</v>
      </c>
      <c r="H140" s="152">
        <v>25</v>
      </c>
      <c r="I140" s="152">
        <v>0.65</v>
      </c>
      <c r="J140" s="152">
        <f t="shared" si="0"/>
        <v>16.25</v>
      </c>
      <c r="K140" s="153"/>
      <c r="L140" s="154"/>
      <c r="M140" s="155" t="s">
        <v>1</v>
      </c>
      <c r="N140" s="156" t="s">
        <v>42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220</v>
      </c>
      <c r="AT140" s="145" t="s">
        <v>225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16.25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16.25</v>
      </c>
      <c r="BL140" s="13" t="s">
        <v>197</v>
      </c>
      <c r="BM140" s="145" t="s">
        <v>312</v>
      </c>
    </row>
    <row r="141" spans="2:65" s="1" customFormat="1" ht="14.45" customHeight="1">
      <c r="B141" s="25"/>
      <c r="C141" s="148" t="s">
        <v>256</v>
      </c>
      <c r="D141" s="148" t="s">
        <v>225</v>
      </c>
      <c r="E141" s="149" t="s">
        <v>747</v>
      </c>
      <c r="F141" s="150" t="s">
        <v>748</v>
      </c>
      <c r="G141" s="151" t="s">
        <v>461</v>
      </c>
      <c r="H141" s="152">
        <v>150</v>
      </c>
      <c r="I141" s="152">
        <v>0.73</v>
      </c>
      <c r="J141" s="152">
        <f t="shared" si="0"/>
        <v>109.5</v>
      </c>
      <c r="K141" s="153"/>
      <c r="L141" s="154"/>
      <c r="M141" s="155" t="s">
        <v>1</v>
      </c>
      <c r="N141" s="156" t="s">
        <v>42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220</v>
      </c>
      <c r="AT141" s="145" t="s">
        <v>225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109.5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109.5</v>
      </c>
      <c r="BL141" s="13" t="s">
        <v>197</v>
      </c>
      <c r="BM141" s="145" t="s">
        <v>321</v>
      </c>
    </row>
    <row r="142" spans="2:65" s="1" customFormat="1" ht="14.45" customHeight="1">
      <c r="B142" s="25"/>
      <c r="C142" s="148" t="s">
        <v>260</v>
      </c>
      <c r="D142" s="148" t="s">
        <v>225</v>
      </c>
      <c r="E142" s="149" t="s">
        <v>749</v>
      </c>
      <c r="F142" s="150" t="s">
        <v>750</v>
      </c>
      <c r="G142" s="151" t="s">
        <v>461</v>
      </c>
      <c r="H142" s="152">
        <v>100</v>
      </c>
      <c r="I142" s="152">
        <v>0.47</v>
      </c>
      <c r="J142" s="152">
        <f t="shared" si="0"/>
        <v>47</v>
      </c>
      <c r="K142" s="153"/>
      <c r="L142" s="154"/>
      <c r="M142" s="155" t="s">
        <v>1</v>
      </c>
      <c r="N142" s="156" t="s">
        <v>42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220</v>
      </c>
      <c r="AT142" s="145" t="s">
        <v>225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47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47</v>
      </c>
      <c r="BL142" s="13" t="s">
        <v>197</v>
      </c>
      <c r="BM142" s="145" t="s">
        <v>329</v>
      </c>
    </row>
    <row r="143" spans="2:65" s="1" customFormat="1" ht="14.45" customHeight="1">
      <c r="B143" s="25"/>
      <c r="C143" s="148" t="s">
        <v>264</v>
      </c>
      <c r="D143" s="148" t="s">
        <v>225</v>
      </c>
      <c r="E143" s="149" t="s">
        <v>751</v>
      </c>
      <c r="F143" s="150" t="s">
        <v>752</v>
      </c>
      <c r="G143" s="151" t="s">
        <v>461</v>
      </c>
      <c r="H143" s="152">
        <v>250</v>
      </c>
      <c r="I143" s="152">
        <v>1.03</v>
      </c>
      <c r="J143" s="152">
        <f t="shared" si="0"/>
        <v>257.5</v>
      </c>
      <c r="K143" s="153"/>
      <c r="L143" s="154"/>
      <c r="M143" s="155" t="s">
        <v>1</v>
      </c>
      <c r="N143" s="156" t="s">
        <v>42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220</v>
      </c>
      <c r="AT143" s="145" t="s">
        <v>225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257.5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257.5</v>
      </c>
      <c r="BL143" s="13" t="s">
        <v>197</v>
      </c>
      <c r="BM143" s="145" t="s">
        <v>338</v>
      </c>
    </row>
    <row r="144" spans="2:65" s="1" customFormat="1" ht="14.45" customHeight="1">
      <c r="B144" s="25"/>
      <c r="C144" s="148" t="s">
        <v>268</v>
      </c>
      <c r="D144" s="148" t="s">
        <v>225</v>
      </c>
      <c r="E144" s="149" t="s">
        <v>753</v>
      </c>
      <c r="F144" s="150" t="s">
        <v>754</v>
      </c>
      <c r="G144" s="151" t="s">
        <v>461</v>
      </c>
      <c r="H144" s="152">
        <v>100</v>
      </c>
      <c r="I144" s="152">
        <v>0.42</v>
      </c>
      <c r="J144" s="152">
        <f t="shared" si="0"/>
        <v>42</v>
      </c>
      <c r="K144" s="153"/>
      <c r="L144" s="154"/>
      <c r="M144" s="155" t="s">
        <v>1</v>
      </c>
      <c r="N144" s="156" t="s">
        <v>42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220</v>
      </c>
      <c r="AT144" s="145" t="s">
        <v>225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42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42</v>
      </c>
      <c r="BL144" s="13" t="s">
        <v>197</v>
      </c>
      <c r="BM144" s="145" t="s">
        <v>346</v>
      </c>
    </row>
    <row r="145" spans="2:65" s="1" customFormat="1" ht="14.45" customHeight="1">
      <c r="B145" s="25"/>
      <c r="C145" s="148" t="s">
        <v>7</v>
      </c>
      <c r="D145" s="148" t="s">
        <v>225</v>
      </c>
      <c r="E145" s="149" t="s">
        <v>755</v>
      </c>
      <c r="F145" s="150" t="s">
        <v>756</v>
      </c>
      <c r="G145" s="151" t="s">
        <v>461</v>
      </c>
      <c r="H145" s="152">
        <v>3</v>
      </c>
      <c r="I145" s="152">
        <v>6.26</v>
      </c>
      <c r="J145" s="152">
        <f t="shared" si="0"/>
        <v>18.78</v>
      </c>
      <c r="K145" s="153"/>
      <c r="L145" s="154"/>
      <c r="M145" s="155" t="s">
        <v>1</v>
      </c>
      <c r="N145" s="156" t="s">
        <v>42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220</v>
      </c>
      <c r="AT145" s="145" t="s">
        <v>225</v>
      </c>
      <c r="AU145" s="145" t="s">
        <v>89</v>
      </c>
      <c r="AY145" s="13" t="s">
        <v>191</v>
      </c>
      <c r="BE145" s="146">
        <f t="shared" si="4"/>
        <v>0</v>
      </c>
      <c r="BF145" s="146">
        <f t="shared" si="5"/>
        <v>18.78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89</v>
      </c>
      <c r="BK145" s="147">
        <f t="shared" si="9"/>
        <v>18.78</v>
      </c>
      <c r="BL145" s="13" t="s">
        <v>197</v>
      </c>
      <c r="BM145" s="145" t="s">
        <v>355</v>
      </c>
    </row>
    <row r="146" spans="2:65" s="1" customFormat="1" ht="14.45" customHeight="1">
      <c r="B146" s="25"/>
      <c r="C146" s="148" t="s">
        <v>275</v>
      </c>
      <c r="D146" s="148" t="s">
        <v>225</v>
      </c>
      <c r="E146" s="149" t="s">
        <v>757</v>
      </c>
      <c r="F146" s="150" t="s">
        <v>758</v>
      </c>
      <c r="G146" s="151" t="s">
        <v>461</v>
      </c>
      <c r="H146" s="152">
        <v>200</v>
      </c>
      <c r="I146" s="152">
        <v>2.46</v>
      </c>
      <c r="J146" s="152">
        <f t="shared" si="0"/>
        <v>492</v>
      </c>
      <c r="K146" s="153"/>
      <c r="L146" s="154"/>
      <c r="M146" s="155" t="s">
        <v>1</v>
      </c>
      <c r="N146" s="156" t="s">
        <v>42</v>
      </c>
      <c r="O146" s="143">
        <v>0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220</v>
      </c>
      <c r="AT146" s="145" t="s">
        <v>225</v>
      </c>
      <c r="AU146" s="145" t="s">
        <v>89</v>
      </c>
      <c r="AY146" s="13" t="s">
        <v>191</v>
      </c>
      <c r="BE146" s="146">
        <f t="shared" si="4"/>
        <v>0</v>
      </c>
      <c r="BF146" s="146">
        <f t="shared" si="5"/>
        <v>492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89</v>
      </c>
      <c r="BK146" s="147">
        <f t="shared" si="9"/>
        <v>492</v>
      </c>
      <c r="BL146" s="13" t="s">
        <v>197</v>
      </c>
      <c r="BM146" s="145" t="s">
        <v>363</v>
      </c>
    </row>
    <row r="147" spans="2:65" s="1" customFormat="1" ht="14.45" customHeight="1">
      <c r="B147" s="25"/>
      <c r="C147" s="148" t="s">
        <v>279</v>
      </c>
      <c r="D147" s="148" t="s">
        <v>225</v>
      </c>
      <c r="E147" s="149" t="s">
        <v>759</v>
      </c>
      <c r="F147" s="150" t="s">
        <v>760</v>
      </c>
      <c r="G147" s="151" t="s">
        <v>461</v>
      </c>
      <c r="H147" s="152">
        <v>90</v>
      </c>
      <c r="I147" s="152">
        <v>2.31</v>
      </c>
      <c r="J147" s="152">
        <f t="shared" si="0"/>
        <v>207.9</v>
      </c>
      <c r="K147" s="153"/>
      <c r="L147" s="154"/>
      <c r="M147" s="155" t="s">
        <v>1</v>
      </c>
      <c r="N147" s="156" t="s">
        <v>42</v>
      </c>
      <c r="O147" s="143">
        <v>0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220</v>
      </c>
      <c r="AT147" s="145" t="s">
        <v>225</v>
      </c>
      <c r="AU147" s="145" t="s">
        <v>89</v>
      </c>
      <c r="AY147" s="13" t="s">
        <v>191</v>
      </c>
      <c r="BE147" s="146">
        <f t="shared" si="4"/>
        <v>0</v>
      </c>
      <c r="BF147" s="146">
        <f t="shared" si="5"/>
        <v>207.9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89</v>
      </c>
      <c r="BK147" s="147">
        <f t="shared" si="9"/>
        <v>207.9</v>
      </c>
      <c r="BL147" s="13" t="s">
        <v>197</v>
      </c>
      <c r="BM147" s="145" t="s">
        <v>371</v>
      </c>
    </row>
    <row r="148" spans="2:65" s="1" customFormat="1" ht="14.45" customHeight="1">
      <c r="B148" s="25"/>
      <c r="C148" s="148" t="s">
        <v>283</v>
      </c>
      <c r="D148" s="148" t="s">
        <v>225</v>
      </c>
      <c r="E148" s="149" t="s">
        <v>761</v>
      </c>
      <c r="F148" s="150" t="s">
        <v>762</v>
      </c>
      <c r="G148" s="151" t="s">
        <v>484</v>
      </c>
      <c r="H148" s="152">
        <v>60</v>
      </c>
      <c r="I148" s="152">
        <v>0.44</v>
      </c>
      <c r="J148" s="152">
        <f t="shared" si="0"/>
        <v>26.4</v>
      </c>
      <c r="K148" s="153"/>
      <c r="L148" s="154"/>
      <c r="M148" s="155" t="s">
        <v>1</v>
      </c>
      <c r="N148" s="156" t="s">
        <v>42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220</v>
      </c>
      <c r="AT148" s="145" t="s">
        <v>225</v>
      </c>
      <c r="AU148" s="145" t="s">
        <v>89</v>
      </c>
      <c r="AY148" s="13" t="s">
        <v>191</v>
      </c>
      <c r="BE148" s="146">
        <f t="shared" si="4"/>
        <v>0</v>
      </c>
      <c r="BF148" s="146">
        <f t="shared" si="5"/>
        <v>26.4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89</v>
      </c>
      <c r="BK148" s="147">
        <f t="shared" si="9"/>
        <v>26.4</v>
      </c>
      <c r="BL148" s="13" t="s">
        <v>197</v>
      </c>
      <c r="BM148" s="145" t="s">
        <v>379</v>
      </c>
    </row>
    <row r="149" spans="2:65" s="1" customFormat="1" ht="14.45" customHeight="1">
      <c r="B149" s="25"/>
      <c r="C149" s="148" t="s">
        <v>287</v>
      </c>
      <c r="D149" s="148" t="s">
        <v>225</v>
      </c>
      <c r="E149" s="149" t="s">
        <v>763</v>
      </c>
      <c r="F149" s="150" t="s">
        <v>764</v>
      </c>
      <c r="G149" s="151" t="s">
        <v>484</v>
      </c>
      <c r="H149" s="152">
        <v>100</v>
      </c>
      <c r="I149" s="152">
        <v>0.62</v>
      </c>
      <c r="J149" s="152">
        <f t="shared" si="0"/>
        <v>62</v>
      </c>
      <c r="K149" s="153"/>
      <c r="L149" s="154"/>
      <c r="M149" s="155" t="s">
        <v>1</v>
      </c>
      <c r="N149" s="156" t="s">
        <v>42</v>
      </c>
      <c r="O149" s="143">
        <v>0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220</v>
      </c>
      <c r="AT149" s="145" t="s">
        <v>225</v>
      </c>
      <c r="AU149" s="145" t="s">
        <v>89</v>
      </c>
      <c r="AY149" s="13" t="s">
        <v>191</v>
      </c>
      <c r="BE149" s="146">
        <f t="shared" si="4"/>
        <v>0</v>
      </c>
      <c r="BF149" s="146">
        <f t="shared" si="5"/>
        <v>62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89</v>
      </c>
      <c r="BK149" s="147">
        <f t="shared" si="9"/>
        <v>62</v>
      </c>
      <c r="BL149" s="13" t="s">
        <v>197</v>
      </c>
      <c r="BM149" s="145" t="s">
        <v>389</v>
      </c>
    </row>
    <row r="150" spans="2:65" s="1" customFormat="1" ht="14.45" customHeight="1">
      <c r="B150" s="25"/>
      <c r="C150" s="148" t="s">
        <v>291</v>
      </c>
      <c r="D150" s="148" t="s">
        <v>225</v>
      </c>
      <c r="E150" s="149" t="s">
        <v>765</v>
      </c>
      <c r="F150" s="150" t="s">
        <v>766</v>
      </c>
      <c r="G150" s="151" t="s">
        <v>461</v>
      </c>
      <c r="H150" s="152">
        <v>20</v>
      </c>
      <c r="I150" s="152">
        <v>2.64</v>
      </c>
      <c r="J150" s="152">
        <f t="shared" si="0"/>
        <v>52.8</v>
      </c>
      <c r="K150" s="153"/>
      <c r="L150" s="154"/>
      <c r="M150" s="155" t="s">
        <v>1</v>
      </c>
      <c r="N150" s="156" t="s">
        <v>42</v>
      </c>
      <c r="O150" s="143">
        <v>0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220</v>
      </c>
      <c r="AT150" s="145" t="s">
        <v>225</v>
      </c>
      <c r="AU150" s="145" t="s">
        <v>89</v>
      </c>
      <c r="AY150" s="13" t="s">
        <v>191</v>
      </c>
      <c r="BE150" s="146">
        <f t="shared" si="4"/>
        <v>0</v>
      </c>
      <c r="BF150" s="146">
        <f t="shared" si="5"/>
        <v>52.8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89</v>
      </c>
      <c r="BK150" s="147">
        <f t="shared" si="9"/>
        <v>52.8</v>
      </c>
      <c r="BL150" s="13" t="s">
        <v>197</v>
      </c>
      <c r="BM150" s="145" t="s">
        <v>401</v>
      </c>
    </row>
    <row r="151" spans="2:65" s="11" customFormat="1" ht="22.9" customHeight="1">
      <c r="B151" s="124"/>
      <c r="D151" s="125" t="s">
        <v>75</v>
      </c>
      <c r="E151" s="133" t="s">
        <v>767</v>
      </c>
      <c r="F151" s="133" t="s">
        <v>768</v>
      </c>
      <c r="J151" s="134">
        <f>BK151</f>
        <v>3088</v>
      </c>
      <c r="L151" s="124"/>
      <c r="M151" s="128"/>
      <c r="P151" s="129">
        <f>P152</f>
        <v>0</v>
      </c>
      <c r="R151" s="129">
        <f>R152</f>
        <v>0</v>
      </c>
      <c r="T151" s="130">
        <f>T152</f>
        <v>0</v>
      </c>
      <c r="AR151" s="125" t="s">
        <v>83</v>
      </c>
      <c r="AT151" s="131" t="s">
        <v>75</v>
      </c>
      <c r="AU151" s="131" t="s">
        <v>83</v>
      </c>
      <c r="AY151" s="125" t="s">
        <v>191</v>
      </c>
      <c r="BK151" s="132">
        <f>BK152</f>
        <v>3088</v>
      </c>
    </row>
    <row r="152" spans="2:65" s="1" customFormat="1" ht="14.45" customHeight="1">
      <c r="B152" s="25"/>
      <c r="C152" s="135" t="s">
        <v>295</v>
      </c>
      <c r="D152" s="135" t="s">
        <v>193</v>
      </c>
      <c r="E152" s="136" t="s">
        <v>769</v>
      </c>
      <c r="F152" s="137" t="s">
        <v>770</v>
      </c>
      <c r="G152" s="138" t="s">
        <v>771</v>
      </c>
      <c r="H152" s="139">
        <v>1</v>
      </c>
      <c r="I152" s="139">
        <v>3088</v>
      </c>
      <c r="J152" s="139">
        <f>ROUND(I152*H152,3)</f>
        <v>3088</v>
      </c>
      <c r="K152" s="140"/>
      <c r="L152" s="25"/>
      <c r="M152" s="157" t="s">
        <v>1</v>
      </c>
      <c r="N152" s="158" t="s">
        <v>42</v>
      </c>
      <c r="O152" s="159">
        <v>0</v>
      </c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>IF(N152="základná",J152,0)</f>
        <v>0</v>
      </c>
      <c r="BF152" s="146">
        <f>IF(N152="znížená",J152,0)</f>
        <v>3088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89</v>
      </c>
      <c r="BK152" s="147">
        <f>ROUND(I152*H152,3)</f>
        <v>3088</v>
      </c>
      <c r="BL152" s="13" t="s">
        <v>197</v>
      </c>
      <c r="BM152" s="145" t="s">
        <v>409</v>
      </c>
    </row>
    <row r="153" spans="2:65" s="1" customFormat="1" ht="6.95" customHeight="1">
      <c r="B153" s="39"/>
      <c r="C153" s="40"/>
      <c r="D153" s="40"/>
      <c r="E153" s="40"/>
      <c r="F153" s="40"/>
      <c r="G153" s="40"/>
      <c r="H153" s="40"/>
      <c r="I153" s="40"/>
      <c r="J153" s="40"/>
      <c r="K153" s="40"/>
      <c r="L153" s="25"/>
    </row>
  </sheetData>
  <sheetProtection algorithmName="SHA-512" hashValue="egG76S4TwUmglvRJSxHPt79voxe/U6RAr7idYCanqL1+wfFcJy1u1cgaVpJIscBhh2fmnpNh8XF3PBq64oEWqw==" saltValue="sq79oUB/XLzJsYa+s64sHOsVNpGvznBU9xcmHyvfG5hbcydy9y928XluHd72gLfVU5Dd23rTjQHisn4kF9RagA==" spinCount="100000" sheet="1" objects="1" scenarios="1" formatColumns="0" formatRows="0" autoFilter="0"/>
  <autoFilter ref="C122:K152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2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102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154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772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ROUND(J122, 2)</f>
        <v>144917.49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ROUND((SUM(BE122:BE128)),  2)</f>
        <v>0</v>
      </c>
      <c r="G35" s="93"/>
      <c r="H35" s="93"/>
      <c r="I35" s="94">
        <v>0.2</v>
      </c>
      <c r="J35" s="92">
        <f>ROUND(((SUM(BE122:BE128))*I35),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ROUND((SUM(BF122:BF128)),  2)</f>
        <v>144917.49</v>
      </c>
      <c r="I36" s="95">
        <v>0.2</v>
      </c>
      <c r="J36" s="80">
        <f>ROUND(((SUM(BF122:BF128))*I36),  2)</f>
        <v>28983.5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ROUND((SUM(BG122:BG128)),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ROUND((SUM(BH122:BH128)),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ROUND((SUM(BI122:BI128)),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173900.99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154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1371-1-5 - Technológia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J122</f>
        <v>144917.49</v>
      </c>
      <c r="L98" s="25"/>
      <c r="AU98" s="13" t="s">
        <v>161</v>
      </c>
    </row>
    <row r="99" spans="2:47" s="8" customFormat="1" ht="24.95" customHeight="1">
      <c r="B99" s="107"/>
      <c r="D99" s="108" t="s">
        <v>175</v>
      </c>
      <c r="E99" s="109"/>
      <c r="F99" s="109"/>
      <c r="G99" s="109"/>
      <c r="H99" s="109"/>
      <c r="I99" s="109"/>
      <c r="J99" s="110">
        <f>J123</f>
        <v>144917.49</v>
      </c>
      <c r="L99" s="107"/>
    </row>
    <row r="100" spans="2:47" s="9" customFormat="1" ht="19.899999999999999" customHeight="1">
      <c r="B100" s="111"/>
      <c r="D100" s="112" t="s">
        <v>773</v>
      </c>
      <c r="E100" s="113"/>
      <c r="F100" s="113"/>
      <c r="G100" s="113"/>
      <c r="H100" s="113"/>
      <c r="I100" s="113"/>
      <c r="J100" s="114">
        <f>J124</f>
        <v>144917.49</v>
      </c>
      <c r="L100" s="111"/>
    </row>
    <row r="101" spans="2:47" s="1" customFormat="1" ht="21.75" customHeight="1">
      <c r="B101" s="25"/>
      <c r="L101" s="25"/>
    </row>
    <row r="102" spans="2:47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5"/>
    </row>
    <row r="106" spans="2:47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5"/>
    </row>
    <row r="107" spans="2:47" s="1" customFormat="1" ht="24.95" customHeight="1">
      <c r="B107" s="25"/>
      <c r="C107" s="17" t="s">
        <v>177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12</v>
      </c>
      <c r="L109" s="25"/>
    </row>
    <row r="110" spans="2:47" s="1" customFormat="1" ht="14.45" customHeight="1">
      <c r="B110" s="25"/>
      <c r="E110" s="204" t="str">
        <f>E7</f>
        <v>Rekonštrukcia  farmy ošípaných Malá Belá - Zmena č.1</v>
      </c>
      <c r="F110" s="205"/>
      <c r="G110" s="205"/>
      <c r="H110" s="205"/>
      <c r="L110" s="25"/>
    </row>
    <row r="111" spans="2:47" ht="12" customHeight="1">
      <c r="B111" s="16"/>
      <c r="C111" s="22" t="s">
        <v>153</v>
      </c>
      <c r="L111" s="16"/>
    </row>
    <row r="112" spans="2:47" s="1" customFormat="1" ht="14.45" customHeight="1">
      <c r="B112" s="25"/>
      <c r="E112" s="204" t="s">
        <v>154</v>
      </c>
      <c r="F112" s="203"/>
      <c r="G112" s="203"/>
      <c r="H112" s="203"/>
      <c r="L112" s="25"/>
    </row>
    <row r="113" spans="2:65" s="1" customFormat="1" ht="12" customHeight="1">
      <c r="B113" s="25"/>
      <c r="C113" s="22" t="s">
        <v>155</v>
      </c>
      <c r="L113" s="25"/>
    </row>
    <row r="114" spans="2:65" s="1" customFormat="1" ht="15.6" customHeight="1">
      <c r="B114" s="25"/>
      <c r="E114" s="171" t="str">
        <f>E11</f>
        <v>1371-1-5 - Technológia</v>
      </c>
      <c r="F114" s="203"/>
      <c r="G114" s="203"/>
      <c r="H114" s="203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16</v>
      </c>
      <c r="F116" s="20" t="str">
        <f>F14</f>
        <v>Malá Belá,k.ú.Okoč, p.č.2781/1,2785/1,2787/1</v>
      </c>
      <c r="I116" s="22" t="s">
        <v>18</v>
      </c>
      <c r="J116" s="47" t="str">
        <f>IF(J14="","",J14)</f>
        <v>22. 3. 2022</v>
      </c>
      <c r="L116" s="25"/>
    </row>
    <row r="117" spans="2:65" s="1" customFormat="1" ht="6.95" customHeight="1">
      <c r="B117" s="25"/>
      <c r="L117" s="25"/>
    </row>
    <row r="118" spans="2:65" s="1" customFormat="1" ht="26.45" customHeight="1">
      <c r="B118" s="25"/>
      <c r="C118" s="22" t="s">
        <v>20</v>
      </c>
      <c r="F118" s="20" t="str">
        <f>E17</f>
        <v>Poľnohospodárske družstvo Kútniky, Kútniky č.640</v>
      </c>
      <c r="I118" s="22" t="s">
        <v>28</v>
      </c>
      <c r="J118" s="23" t="str">
        <f>E23</f>
        <v>BUING  s.r.o. , Veľký Meder, Tichá 5</v>
      </c>
      <c r="L118" s="25"/>
    </row>
    <row r="119" spans="2:65" s="1" customFormat="1" ht="15.6" customHeight="1">
      <c r="B119" s="25"/>
      <c r="C119" s="22" t="s">
        <v>26</v>
      </c>
      <c r="F119" s="20" t="str">
        <f>IF(E20="","",E20)</f>
        <v xml:space="preserve"> </v>
      </c>
      <c r="I119" s="22" t="s">
        <v>34</v>
      </c>
      <c r="J119" s="23" t="str">
        <f>E26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178</v>
      </c>
      <c r="D121" s="117" t="s">
        <v>61</v>
      </c>
      <c r="E121" s="117" t="s">
        <v>57</v>
      </c>
      <c r="F121" s="117" t="s">
        <v>58</v>
      </c>
      <c r="G121" s="117" t="s">
        <v>179</v>
      </c>
      <c r="H121" s="117" t="s">
        <v>180</v>
      </c>
      <c r="I121" s="117" t="s">
        <v>181</v>
      </c>
      <c r="J121" s="118" t="s">
        <v>159</v>
      </c>
      <c r="K121" s="119" t="s">
        <v>182</v>
      </c>
      <c r="L121" s="115"/>
      <c r="M121" s="53" t="s">
        <v>1</v>
      </c>
      <c r="N121" s="54" t="s">
        <v>40</v>
      </c>
      <c r="O121" s="54" t="s">
        <v>183</v>
      </c>
      <c r="P121" s="54" t="s">
        <v>184</v>
      </c>
      <c r="Q121" s="54" t="s">
        <v>185</v>
      </c>
      <c r="R121" s="54" t="s">
        <v>186</v>
      </c>
      <c r="S121" s="54" t="s">
        <v>187</v>
      </c>
      <c r="T121" s="55" t="s">
        <v>188</v>
      </c>
    </row>
    <row r="122" spans="2:65" s="1" customFormat="1" ht="22.9" customHeight="1">
      <c r="B122" s="25"/>
      <c r="C122" s="58" t="s">
        <v>160</v>
      </c>
      <c r="J122" s="120">
        <f>BK122</f>
        <v>144917.49</v>
      </c>
      <c r="L122" s="25"/>
      <c r="M122" s="56"/>
      <c r="N122" s="48"/>
      <c r="O122" s="48"/>
      <c r="P122" s="121">
        <f>P123</f>
        <v>0</v>
      </c>
      <c r="Q122" s="48"/>
      <c r="R122" s="121">
        <f>R123</f>
        <v>0</v>
      </c>
      <c r="S122" s="48"/>
      <c r="T122" s="122">
        <f>T123</f>
        <v>0</v>
      </c>
      <c r="AT122" s="13" t="s">
        <v>75</v>
      </c>
      <c r="AU122" s="13" t="s">
        <v>161</v>
      </c>
      <c r="BK122" s="123">
        <f>BK123</f>
        <v>144917.49</v>
      </c>
    </row>
    <row r="123" spans="2:65" s="11" customFormat="1" ht="25.9" customHeight="1">
      <c r="B123" s="124"/>
      <c r="D123" s="125" t="s">
        <v>75</v>
      </c>
      <c r="E123" s="126" t="s">
        <v>225</v>
      </c>
      <c r="F123" s="126" t="s">
        <v>540</v>
      </c>
      <c r="J123" s="127">
        <f>BK123</f>
        <v>144917.49</v>
      </c>
      <c r="L123" s="124"/>
      <c r="M123" s="128"/>
      <c r="P123" s="129">
        <f>P124</f>
        <v>0</v>
      </c>
      <c r="R123" s="129">
        <f>R124</f>
        <v>0</v>
      </c>
      <c r="T123" s="130">
        <f>T124</f>
        <v>0</v>
      </c>
      <c r="AR123" s="125" t="s">
        <v>125</v>
      </c>
      <c r="AT123" s="131" t="s">
        <v>75</v>
      </c>
      <c r="AU123" s="131" t="s">
        <v>76</v>
      </c>
      <c r="AY123" s="125" t="s">
        <v>191</v>
      </c>
      <c r="BK123" s="132">
        <f>BK124</f>
        <v>144917.49</v>
      </c>
    </row>
    <row r="124" spans="2:65" s="11" customFormat="1" ht="22.9" customHeight="1">
      <c r="B124" s="124"/>
      <c r="D124" s="125" t="s">
        <v>75</v>
      </c>
      <c r="E124" s="133" t="s">
        <v>774</v>
      </c>
      <c r="F124" s="133" t="s">
        <v>775</v>
      </c>
      <c r="J124" s="134">
        <f>BK124</f>
        <v>144917.49</v>
      </c>
      <c r="L124" s="124"/>
      <c r="M124" s="128"/>
      <c r="P124" s="129">
        <f>SUM(P125:P128)</f>
        <v>0</v>
      </c>
      <c r="R124" s="129">
        <f>SUM(R125:R128)</f>
        <v>0</v>
      </c>
      <c r="T124" s="130">
        <f>SUM(T125:T128)</f>
        <v>0</v>
      </c>
      <c r="AR124" s="125" t="s">
        <v>125</v>
      </c>
      <c r="AT124" s="131" t="s">
        <v>75</v>
      </c>
      <c r="AU124" s="131" t="s">
        <v>83</v>
      </c>
      <c r="AY124" s="125" t="s">
        <v>191</v>
      </c>
      <c r="BK124" s="132">
        <f>SUM(BK125:BK128)</f>
        <v>144917.49</v>
      </c>
    </row>
    <row r="125" spans="2:65" s="1" customFormat="1" ht="14.45" customHeight="1">
      <c r="B125" s="25"/>
      <c r="C125" s="135" t="s">
        <v>83</v>
      </c>
      <c r="D125" s="135" t="s">
        <v>193</v>
      </c>
      <c r="E125" s="136" t="s">
        <v>776</v>
      </c>
      <c r="F125" s="137" t="s">
        <v>777</v>
      </c>
      <c r="G125" s="138" t="s">
        <v>778</v>
      </c>
      <c r="H125" s="139">
        <v>1</v>
      </c>
      <c r="I125" s="139">
        <v>13615.7</v>
      </c>
      <c r="J125" s="139">
        <f>ROUND(I125*H125,3)</f>
        <v>13615.7</v>
      </c>
      <c r="K125" s="140"/>
      <c r="L125" s="25"/>
      <c r="M125" s="141" t="s">
        <v>1</v>
      </c>
      <c r="N125" s="142" t="s">
        <v>42</v>
      </c>
      <c r="O125" s="143">
        <v>0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443</v>
      </c>
      <c r="AT125" s="145" t="s">
        <v>193</v>
      </c>
      <c r="AU125" s="145" t="s">
        <v>89</v>
      </c>
      <c r="AY125" s="13" t="s">
        <v>191</v>
      </c>
      <c r="BE125" s="146">
        <f>IF(N125="základná",J125,0)</f>
        <v>0</v>
      </c>
      <c r="BF125" s="146">
        <f>IF(N125="znížená",J125,0)</f>
        <v>13615.7</v>
      </c>
      <c r="BG125" s="146">
        <f>IF(N125="zákl. prenesená",J125,0)</f>
        <v>0</v>
      </c>
      <c r="BH125" s="146">
        <f>IF(N125="zníž. prenesená",J125,0)</f>
        <v>0</v>
      </c>
      <c r="BI125" s="146">
        <f>IF(N125="nulová",J125,0)</f>
        <v>0</v>
      </c>
      <c r="BJ125" s="13" t="s">
        <v>89</v>
      </c>
      <c r="BK125" s="147">
        <f>ROUND(I125*H125,3)</f>
        <v>13615.7</v>
      </c>
      <c r="BL125" s="13" t="s">
        <v>443</v>
      </c>
      <c r="BM125" s="145" t="s">
        <v>779</v>
      </c>
    </row>
    <row r="126" spans="2:65" s="1" customFormat="1" ht="14.45" customHeight="1">
      <c r="B126" s="25"/>
      <c r="C126" s="135" t="s">
        <v>89</v>
      </c>
      <c r="D126" s="135" t="s">
        <v>193</v>
      </c>
      <c r="E126" s="136" t="s">
        <v>780</v>
      </c>
      <c r="F126" s="137" t="s">
        <v>781</v>
      </c>
      <c r="G126" s="138" t="s">
        <v>778</v>
      </c>
      <c r="H126" s="139">
        <v>1</v>
      </c>
      <c r="I126" s="139">
        <v>27206.87</v>
      </c>
      <c r="J126" s="139">
        <f>ROUND(I126*H126,3)</f>
        <v>27206.87</v>
      </c>
      <c r="K126" s="140"/>
      <c r="L126" s="25"/>
      <c r="M126" s="141" t="s">
        <v>1</v>
      </c>
      <c r="N126" s="142" t="s">
        <v>42</v>
      </c>
      <c r="O126" s="143">
        <v>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443</v>
      </c>
      <c r="AT126" s="145" t="s">
        <v>193</v>
      </c>
      <c r="AU126" s="145" t="s">
        <v>89</v>
      </c>
      <c r="AY126" s="13" t="s">
        <v>191</v>
      </c>
      <c r="BE126" s="146">
        <f>IF(N126="základná",J126,0)</f>
        <v>0</v>
      </c>
      <c r="BF126" s="146">
        <f>IF(N126="znížená",J126,0)</f>
        <v>27206.87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3" t="s">
        <v>89</v>
      </c>
      <c r="BK126" s="147">
        <f>ROUND(I126*H126,3)</f>
        <v>27206.87</v>
      </c>
      <c r="BL126" s="13" t="s">
        <v>443</v>
      </c>
      <c r="BM126" s="145" t="s">
        <v>782</v>
      </c>
    </row>
    <row r="127" spans="2:65" s="1" customFormat="1" ht="14.45" customHeight="1">
      <c r="B127" s="25"/>
      <c r="C127" s="135" t="s">
        <v>125</v>
      </c>
      <c r="D127" s="135" t="s">
        <v>193</v>
      </c>
      <c r="E127" s="136" t="s">
        <v>783</v>
      </c>
      <c r="F127" s="137" t="s">
        <v>784</v>
      </c>
      <c r="G127" s="138" t="s">
        <v>778</v>
      </c>
      <c r="H127" s="139">
        <v>1</v>
      </c>
      <c r="I127" s="139">
        <v>82322.11</v>
      </c>
      <c r="J127" s="139">
        <f>ROUND(I127*H127,3)</f>
        <v>82322.11</v>
      </c>
      <c r="K127" s="140"/>
      <c r="L127" s="25"/>
      <c r="M127" s="141" t="s">
        <v>1</v>
      </c>
      <c r="N127" s="142" t="s">
        <v>42</v>
      </c>
      <c r="O127" s="143">
        <v>0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443</v>
      </c>
      <c r="AT127" s="145" t="s">
        <v>193</v>
      </c>
      <c r="AU127" s="145" t="s">
        <v>89</v>
      </c>
      <c r="AY127" s="13" t="s">
        <v>191</v>
      </c>
      <c r="BE127" s="146">
        <f>IF(N127="základná",J127,0)</f>
        <v>0</v>
      </c>
      <c r="BF127" s="146">
        <f>IF(N127="znížená",J127,0)</f>
        <v>82322.11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3" t="s">
        <v>89</v>
      </c>
      <c r="BK127" s="147">
        <f>ROUND(I127*H127,3)</f>
        <v>82322.11</v>
      </c>
      <c r="BL127" s="13" t="s">
        <v>443</v>
      </c>
      <c r="BM127" s="145" t="s">
        <v>785</v>
      </c>
    </row>
    <row r="128" spans="2:65" s="1" customFormat="1" ht="14.45" customHeight="1">
      <c r="B128" s="25"/>
      <c r="C128" s="135" t="s">
        <v>197</v>
      </c>
      <c r="D128" s="135" t="s">
        <v>193</v>
      </c>
      <c r="E128" s="136" t="s">
        <v>786</v>
      </c>
      <c r="F128" s="137" t="s">
        <v>787</v>
      </c>
      <c r="G128" s="138" t="s">
        <v>778</v>
      </c>
      <c r="H128" s="139">
        <v>1</v>
      </c>
      <c r="I128" s="139">
        <v>21772.81</v>
      </c>
      <c r="J128" s="139">
        <f>ROUND(I128*H128,3)</f>
        <v>21772.81</v>
      </c>
      <c r="K128" s="140"/>
      <c r="L128" s="25"/>
      <c r="M128" s="157" t="s">
        <v>1</v>
      </c>
      <c r="N128" s="158" t="s">
        <v>42</v>
      </c>
      <c r="O128" s="159">
        <v>0</v>
      </c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AR128" s="145" t="s">
        <v>443</v>
      </c>
      <c r="AT128" s="145" t="s">
        <v>193</v>
      </c>
      <c r="AU128" s="145" t="s">
        <v>89</v>
      </c>
      <c r="AY128" s="13" t="s">
        <v>191</v>
      </c>
      <c r="BE128" s="146">
        <f>IF(N128="základná",J128,0)</f>
        <v>0</v>
      </c>
      <c r="BF128" s="146">
        <f>IF(N128="znížená",J128,0)</f>
        <v>21772.81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89</v>
      </c>
      <c r="BK128" s="147">
        <f>ROUND(I128*H128,3)</f>
        <v>21772.81</v>
      </c>
      <c r="BL128" s="13" t="s">
        <v>443</v>
      </c>
      <c r="BM128" s="145" t="s">
        <v>788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5"/>
    </row>
  </sheetData>
  <sheetProtection algorithmName="SHA-512" hashValue="1WCuNFmtNnMhQapclwbL1E2WBkrcGudkZBabClHA99eTDqFEc4hHJwTUDrfDoFquxReJT/wsFZWeVyl23I4+qA==" saltValue="7a30z7BwXzsrLAtJ9BSERycdt9frIwvUfkyQTGwsrV75WVRZBHeyG1/1n7z2upOJ8kHgd+PTdtNkFmsh8DLbSg==" spinCount="100000" sheet="1" objects="1" scenarios="1" formatColumns="0" formatRows="0" autoFilter="0"/>
  <autoFilter ref="C121:K128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M23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108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789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790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ROUND(J135, 2)</f>
        <v>304375.09000000003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ROUND((SUM(BE135:BE238)),  2)</f>
        <v>0</v>
      </c>
      <c r="G35" s="93"/>
      <c r="H35" s="93"/>
      <c r="I35" s="94">
        <v>0.2</v>
      </c>
      <c r="J35" s="92">
        <f>ROUND(((SUM(BE135:BE238))*I35),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ROUND((SUM(BF135:BF238)),  2)</f>
        <v>304375.09000000003</v>
      </c>
      <c r="I36" s="95">
        <v>0.2</v>
      </c>
      <c r="J36" s="80">
        <f>ROUND(((SUM(BF135:BF238))*I36),  2)</f>
        <v>60875.02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ROUND((SUM(BG135:BG238)),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ROUND((SUM(BH135:BH238)),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ROUND((SUM(BI135:BI238)),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365250.11000000004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789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1371-2-1 - Maštal pre ošípaných č.4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J135</f>
        <v>304375.09400000004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J136</f>
        <v>110944.68100000001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J137</f>
        <v>5935.5990000000002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J149</f>
        <v>42618.068000000007</v>
      </c>
      <c r="L101" s="111"/>
    </row>
    <row r="102" spans="2:47" s="9" customFormat="1" ht="19.899999999999999" customHeight="1">
      <c r="B102" s="111"/>
      <c r="D102" s="112" t="s">
        <v>165</v>
      </c>
      <c r="E102" s="113"/>
      <c r="F102" s="113"/>
      <c r="G102" s="113"/>
      <c r="H102" s="113"/>
      <c r="I102" s="113"/>
      <c r="J102" s="114">
        <f>J165</f>
        <v>25057.461000000003</v>
      </c>
      <c r="L102" s="111"/>
    </row>
    <row r="103" spans="2:47" s="9" customFormat="1" ht="19.899999999999999" customHeight="1">
      <c r="B103" s="111"/>
      <c r="D103" s="112" t="s">
        <v>166</v>
      </c>
      <c r="E103" s="113"/>
      <c r="F103" s="113"/>
      <c r="G103" s="113"/>
      <c r="H103" s="113"/>
      <c r="I103" s="113"/>
      <c r="J103" s="114">
        <f>J170</f>
        <v>3248.194</v>
      </c>
      <c r="L103" s="111"/>
    </row>
    <row r="104" spans="2:47" s="9" customFormat="1" ht="19.899999999999999" customHeight="1">
      <c r="B104" s="111"/>
      <c r="D104" s="112" t="s">
        <v>167</v>
      </c>
      <c r="E104" s="113"/>
      <c r="F104" s="113"/>
      <c r="G104" s="113"/>
      <c r="H104" s="113"/>
      <c r="I104" s="113"/>
      <c r="J104" s="114">
        <f>J175</f>
        <v>13553.502999999999</v>
      </c>
      <c r="L104" s="111"/>
    </row>
    <row r="105" spans="2:47" s="9" customFormat="1" ht="19.899999999999999" customHeight="1">
      <c r="B105" s="111"/>
      <c r="D105" s="112" t="s">
        <v>168</v>
      </c>
      <c r="E105" s="113"/>
      <c r="F105" s="113"/>
      <c r="G105" s="113"/>
      <c r="H105" s="113"/>
      <c r="I105" s="113"/>
      <c r="J105" s="114">
        <f>J181</f>
        <v>8956.1570000000011</v>
      </c>
      <c r="L105" s="111"/>
    </row>
    <row r="106" spans="2:47" s="9" customFormat="1" ht="19.899999999999999" customHeight="1">
      <c r="B106" s="111"/>
      <c r="D106" s="112" t="s">
        <v>169</v>
      </c>
      <c r="E106" s="113"/>
      <c r="F106" s="113"/>
      <c r="G106" s="113"/>
      <c r="H106" s="113"/>
      <c r="I106" s="113"/>
      <c r="J106" s="114">
        <f>J190</f>
        <v>11575.699000000001</v>
      </c>
      <c r="L106" s="111"/>
    </row>
    <row r="107" spans="2:47" s="8" customFormat="1" ht="24.95" customHeight="1">
      <c r="B107" s="107"/>
      <c r="D107" s="108" t="s">
        <v>170</v>
      </c>
      <c r="E107" s="109"/>
      <c r="F107" s="109"/>
      <c r="G107" s="109"/>
      <c r="H107" s="109"/>
      <c r="I107" s="109"/>
      <c r="J107" s="110">
        <f>J192</f>
        <v>96335.03300000001</v>
      </c>
      <c r="L107" s="107"/>
    </row>
    <row r="108" spans="2:47" s="9" customFormat="1" ht="19.899999999999999" customHeight="1">
      <c r="B108" s="111"/>
      <c r="D108" s="112" t="s">
        <v>171</v>
      </c>
      <c r="E108" s="113"/>
      <c r="F108" s="113"/>
      <c r="G108" s="113"/>
      <c r="H108" s="113"/>
      <c r="I108" s="113"/>
      <c r="J108" s="114">
        <f>J193</f>
        <v>13308.315000000002</v>
      </c>
      <c r="L108" s="111"/>
    </row>
    <row r="109" spans="2:47" s="9" customFormat="1" ht="19.899999999999999" customHeight="1">
      <c r="B109" s="111"/>
      <c r="D109" s="112" t="s">
        <v>172</v>
      </c>
      <c r="E109" s="113"/>
      <c r="F109" s="113"/>
      <c r="G109" s="113"/>
      <c r="H109" s="113"/>
      <c r="I109" s="113"/>
      <c r="J109" s="114">
        <f>J213</f>
        <v>6008.2660000000005</v>
      </c>
      <c r="L109" s="111"/>
    </row>
    <row r="110" spans="2:47" s="9" customFormat="1" ht="19.899999999999999" customHeight="1">
      <c r="B110" s="111"/>
      <c r="D110" s="112" t="s">
        <v>173</v>
      </c>
      <c r="E110" s="113"/>
      <c r="F110" s="113"/>
      <c r="G110" s="113"/>
      <c r="H110" s="113"/>
      <c r="I110" s="113"/>
      <c r="J110" s="114">
        <f>J218</f>
        <v>4536.8239999999996</v>
      </c>
      <c r="L110" s="111"/>
    </row>
    <row r="111" spans="2:47" s="9" customFormat="1" ht="19.899999999999999" customHeight="1">
      <c r="B111" s="111"/>
      <c r="D111" s="112" t="s">
        <v>174</v>
      </c>
      <c r="E111" s="113"/>
      <c r="F111" s="113"/>
      <c r="G111" s="113"/>
      <c r="H111" s="113"/>
      <c r="I111" s="113"/>
      <c r="J111" s="114">
        <f>J222</f>
        <v>72481.628000000012</v>
      </c>
      <c r="L111" s="111"/>
    </row>
    <row r="112" spans="2:47" s="8" customFormat="1" ht="24.95" customHeight="1">
      <c r="B112" s="107"/>
      <c r="D112" s="108" t="s">
        <v>175</v>
      </c>
      <c r="E112" s="109"/>
      <c r="F112" s="109"/>
      <c r="G112" s="109"/>
      <c r="H112" s="109"/>
      <c r="I112" s="109"/>
      <c r="J112" s="110">
        <f>J235</f>
        <v>97095.38</v>
      </c>
      <c r="L112" s="107"/>
    </row>
    <row r="113" spans="2:12" s="9" customFormat="1" ht="19.899999999999999" customHeight="1">
      <c r="B113" s="111"/>
      <c r="D113" s="112" t="s">
        <v>176</v>
      </c>
      <c r="E113" s="113"/>
      <c r="F113" s="113"/>
      <c r="G113" s="113"/>
      <c r="H113" s="113"/>
      <c r="I113" s="113"/>
      <c r="J113" s="114">
        <f>J236</f>
        <v>97095.38</v>
      </c>
      <c r="L113" s="111"/>
    </row>
    <row r="114" spans="2:12" s="1" customFormat="1" ht="21.75" customHeight="1">
      <c r="B114" s="25"/>
      <c r="L114" s="25"/>
    </row>
    <row r="115" spans="2:12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25"/>
    </row>
    <row r="119" spans="2:12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25"/>
    </row>
    <row r="120" spans="2:12" s="1" customFormat="1" ht="24.95" customHeight="1">
      <c r="B120" s="25"/>
      <c r="C120" s="17" t="s">
        <v>177</v>
      </c>
      <c r="L120" s="25"/>
    </row>
    <row r="121" spans="2:12" s="1" customFormat="1" ht="6.95" customHeight="1">
      <c r="B121" s="25"/>
      <c r="L121" s="25"/>
    </row>
    <row r="122" spans="2:12" s="1" customFormat="1" ht="12" customHeight="1">
      <c r="B122" s="25"/>
      <c r="C122" s="22" t="s">
        <v>12</v>
      </c>
      <c r="L122" s="25"/>
    </row>
    <row r="123" spans="2:12" s="1" customFormat="1" ht="14.45" customHeight="1">
      <c r="B123" s="25"/>
      <c r="E123" s="204" t="str">
        <f>E7</f>
        <v>Rekonštrukcia  farmy ošípaných Malá Belá - Zmena č.1</v>
      </c>
      <c r="F123" s="205"/>
      <c r="G123" s="205"/>
      <c r="H123" s="205"/>
      <c r="L123" s="25"/>
    </row>
    <row r="124" spans="2:12" ht="12" customHeight="1">
      <c r="B124" s="16"/>
      <c r="C124" s="22" t="s">
        <v>153</v>
      </c>
      <c r="L124" s="16"/>
    </row>
    <row r="125" spans="2:12" s="1" customFormat="1" ht="14.45" customHeight="1">
      <c r="B125" s="25"/>
      <c r="E125" s="204" t="s">
        <v>789</v>
      </c>
      <c r="F125" s="203"/>
      <c r="G125" s="203"/>
      <c r="H125" s="203"/>
      <c r="L125" s="25"/>
    </row>
    <row r="126" spans="2:12" s="1" customFormat="1" ht="12" customHeight="1">
      <c r="B126" s="25"/>
      <c r="C126" s="22" t="s">
        <v>155</v>
      </c>
      <c r="L126" s="25"/>
    </row>
    <row r="127" spans="2:12" s="1" customFormat="1" ht="15.6" customHeight="1">
      <c r="B127" s="25"/>
      <c r="E127" s="171" t="str">
        <f>E11</f>
        <v>1371-2-1 - Maštal pre ošípaných č.4</v>
      </c>
      <c r="F127" s="203"/>
      <c r="G127" s="203"/>
      <c r="H127" s="203"/>
      <c r="L127" s="25"/>
    </row>
    <row r="128" spans="2:12" s="1" customFormat="1" ht="6.95" customHeight="1">
      <c r="B128" s="25"/>
      <c r="L128" s="25"/>
    </row>
    <row r="129" spans="2:65" s="1" customFormat="1" ht="12" customHeight="1">
      <c r="B129" s="25"/>
      <c r="C129" s="22" t="s">
        <v>16</v>
      </c>
      <c r="F129" s="20" t="str">
        <f>F14</f>
        <v>Malá Belá,k.ú.Okoč, p.č.2781/1,2785/1,2787/1</v>
      </c>
      <c r="I129" s="22" t="s">
        <v>18</v>
      </c>
      <c r="J129" s="47" t="str">
        <f>IF(J14="","",J14)</f>
        <v>22. 3. 2022</v>
      </c>
      <c r="L129" s="25"/>
    </row>
    <row r="130" spans="2:65" s="1" customFormat="1" ht="6.95" customHeight="1">
      <c r="B130" s="25"/>
      <c r="L130" s="25"/>
    </row>
    <row r="131" spans="2:65" s="1" customFormat="1" ht="26.45" customHeight="1">
      <c r="B131" s="25"/>
      <c r="C131" s="22" t="s">
        <v>20</v>
      </c>
      <c r="F131" s="20" t="str">
        <f>E17</f>
        <v>Poľnohospodárske družstvo Kútniky, Kútniky č.640</v>
      </c>
      <c r="I131" s="22" t="s">
        <v>28</v>
      </c>
      <c r="J131" s="23" t="str">
        <f>E23</f>
        <v>BUING  s.r.o. , Veľký Meder, Tichá 5</v>
      </c>
      <c r="L131" s="25"/>
    </row>
    <row r="132" spans="2:65" s="1" customFormat="1" ht="15.6" customHeight="1">
      <c r="B132" s="25"/>
      <c r="C132" s="22" t="s">
        <v>26</v>
      </c>
      <c r="F132" s="20" t="str">
        <f>IF(E20="","",E20)</f>
        <v xml:space="preserve"> </v>
      </c>
      <c r="I132" s="22" t="s">
        <v>34</v>
      </c>
      <c r="J132" s="23" t="str">
        <f>E26</f>
        <v xml:space="preserve"> </v>
      </c>
      <c r="L132" s="25"/>
    </row>
    <row r="133" spans="2:65" s="1" customFormat="1" ht="10.35" customHeight="1">
      <c r="B133" s="25"/>
      <c r="L133" s="25"/>
    </row>
    <row r="134" spans="2:65" s="10" customFormat="1" ht="29.25" customHeight="1">
      <c r="B134" s="115"/>
      <c r="C134" s="116" t="s">
        <v>178</v>
      </c>
      <c r="D134" s="117" t="s">
        <v>61</v>
      </c>
      <c r="E134" s="117" t="s">
        <v>57</v>
      </c>
      <c r="F134" s="117" t="s">
        <v>58</v>
      </c>
      <c r="G134" s="117" t="s">
        <v>179</v>
      </c>
      <c r="H134" s="117" t="s">
        <v>180</v>
      </c>
      <c r="I134" s="117" t="s">
        <v>181</v>
      </c>
      <c r="J134" s="118" t="s">
        <v>159</v>
      </c>
      <c r="K134" s="119" t="s">
        <v>182</v>
      </c>
      <c r="L134" s="115"/>
      <c r="M134" s="53" t="s">
        <v>1</v>
      </c>
      <c r="N134" s="54" t="s">
        <v>40</v>
      </c>
      <c r="O134" s="54" t="s">
        <v>183</v>
      </c>
      <c r="P134" s="54" t="s">
        <v>184</v>
      </c>
      <c r="Q134" s="54" t="s">
        <v>185</v>
      </c>
      <c r="R134" s="54" t="s">
        <v>186</v>
      </c>
      <c r="S134" s="54" t="s">
        <v>187</v>
      </c>
      <c r="T134" s="55" t="s">
        <v>188</v>
      </c>
    </row>
    <row r="135" spans="2:65" s="1" customFormat="1" ht="22.9" customHeight="1">
      <c r="B135" s="25"/>
      <c r="C135" s="58" t="s">
        <v>160</v>
      </c>
      <c r="J135" s="120">
        <f>BK135</f>
        <v>304375.09400000004</v>
      </c>
      <c r="L135" s="25"/>
      <c r="M135" s="56"/>
      <c r="N135" s="48"/>
      <c r="O135" s="48"/>
      <c r="P135" s="121">
        <f>P136+P192+P235</f>
        <v>4071.9284128799995</v>
      </c>
      <c r="Q135" s="48"/>
      <c r="R135" s="121">
        <f>R136+R192+R235</f>
        <v>1310.2946722000002</v>
      </c>
      <c r="S135" s="48"/>
      <c r="T135" s="122">
        <f>T136+T192+T235</f>
        <v>57.865600000000001</v>
      </c>
      <c r="AT135" s="13" t="s">
        <v>75</v>
      </c>
      <c r="AU135" s="13" t="s">
        <v>161</v>
      </c>
      <c r="BK135" s="123">
        <f>BK136+BK192+BK235</f>
        <v>304375.09400000004</v>
      </c>
    </row>
    <row r="136" spans="2:65" s="11" customFormat="1" ht="25.9" customHeight="1">
      <c r="B136" s="124"/>
      <c r="D136" s="125" t="s">
        <v>75</v>
      </c>
      <c r="E136" s="126" t="s">
        <v>189</v>
      </c>
      <c r="F136" s="126" t="s">
        <v>190</v>
      </c>
      <c r="J136" s="127">
        <f>BK136</f>
        <v>110944.68100000001</v>
      </c>
      <c r="L136" s="124"/>
      <c r="M136" s="128"/>
      <c r="P136" s="129">
        <f>P137+P149+P165+P170+P175+P181+P190</f>
        <v>2694.7771846099995</v>
      </c>
      <c r="R136" s="129">
        <f>R137+R149+R165+R170+R175+R181+R190</f>
        <v>1287.9057745600001</v>
      </c>
      <c r="T136" s="130">
        <f>T137+T149+T165+T170+T175+T181+T190</f>
        <v>57.865600000000001</v>
      </c>
      <c r="AR136" s="125" t="s">
        <v>83</v>
      </c>
      <c r="AT136" s="131" t="s">
        <v>75</v>
      </c>
      <c r="AU136" s="131" t="s">
        <v>76</v>
      </c>
      <c r="AY136" s="125" t="s">
        <v>191</v>
      </c>
      <c r="BK136" s="132">
        <f>BK137+BK149+BK165+BK170+BK175+BK181+BK190</f>
        <v>110944.68100000001</v>
      </c>
    </row>
    <row r="137" spans="2:65" s="11" customFormat="1" ht="22.9" customHeight="1">
      <c r="B137" s="124"/>
      <c r="D137" s="125" t="s">
        <v>75</v>
      </c>
      <c r="E137" s="133" t="s">
        <v>83</v>
      </c>
      <c r="F137" s="133" t="s">
        <v>192</v>
      </c>
      <c r="J137" s="134">
        <f>BK137</f>
        <v>5935.5990000000002</v>
      </c>
      <c r="L137" s="124"/>
      <c r="M137" s="128"/>
      <c r="P137" s="129">
        <f>SUM(P138:P148)</f>
        <v>244.62013999999996</v>
      </c>
      <c r="R137" s="129">
        <f>SUM(R138:R148)</f>
        <v>158.72200000000001</v>
      </c>
      <c r="T137" s="130">
        <f>SUM(T138:T148)</f>
        <v>0</v>
      </c>
      <c r="AR137" s="125" t="s">
        <v>83</v>
      </c>
      <c r="AT137" s="131" t="s">
        <v>75</v>
      </c>
      <c r="AU137" s="131" t="s">
        <v>83</v>
      </c>
      <c r="AY137" s="125" t="s">
        <v>191</v>
      </c>
      <c r="BK137" s="132">
        <f>SUM(BK138:BK148)</f>
        <v>5935.5990000000002</v>
      </c>
    </row>
    <row r="138" spans="2:65" s="1" customFormat="1" ht="22.15" customHeight="1">
      <c r="B138" s="25"/>
      <c r="C138" s="135" t="s">
        <v>83</v>
      </c>
      <c r="D138" s="135" t="s">
        <v>193</v>
      </c>
      <c r="E138" s="136" t="s">
        <v>194</v>
      </c>
      <c r="F138" s="137" t="s">
        <v>195</v>
      </c>
      <c r="G138" s="138" t="s">
        <v>196</v>
      </c>
      <c r="H138" s="139">
        <v>13.44</v>
      </c>
      <c r="I138" s="139">
        <v>42.25</v>
      </c>
      <c r="J138" s="139">
        <f t="shared" ref="J138:J148" si="0">ROUND(I138*H138,3)</f>
        <v>567.84</v>
      </c>
      <c r="K138" s="140"/>
      <c r="L138" s="25"/>
      <c r="M138" s="141" t="s">
        <v>1</v>
      </c>
      <c r="N138" s="142" t="s">
        <v>42</v>
      </c>
      <c r="O138" s="143">
        <v>3.1739999999999999</v>
      </c>
      <c r="P138" s="143">
        <f t="shared" ref="P138:P148" si="1">O138*H138</f>
        <v>42.658559999999994</v>
      </c>
      <c r="Q138" s="143">
        <v>0</v>
      </c>
      <c r="R138" s="143">
        <f t="shared" ref="R138:R148" si="2">Q138*H138</f>
        <v>0</v>
      </c>
      <c r="S138" s="143">
        <v>0</v>
      </c>
      <c r="T138" s="144">
        <f t="shared" ref="T138:T148" si="3">S138*H138</f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ref="BE138:BE148" si="4">IF(N138="základná",J138,0)</f>
        <v>0</v>
      </c>
      <c r="BF138" s="146">
        <f t="shared" ref="BF138:BF148" si="5">IF(N138="znížená",J138,0)</f>
        <v>567.84</v>
      </c>
      <c r="BG138" s="146">
        <f t="shared" ref="BG138:BG148" si="6">IF(N138="zákl. prenesená",J138,0)</f>
        <v>0</v>
      </c>
      <c r="BH138" s="146">
        <f t="shared" ref="BH138:BH148" si="7">IF(N138="zníž. prenesená",J138,0)</f>
        <v>0</v>
      </c>
      <c r="BI138" s="146">
        <f t="shared" ref="BI138:BI148" si="8">IF(N138="nulová",J138,0)</f>
        <v>0</v>
      </c>
      <c r="BJ138" s="13" t="s">
        <v>89</v>
      </c>
      <c r="BK138" s="147">
        <f t="shared" ref="BK138:BK148" si="9">ROUND(I138*H138,3)</f>
        <v>567.84</v>
      </c>
      <c r="BL138" s="13" t="s">
        <v>197</v>
      </c>
      <c r="BM138" s="145" t="s">
        <v>198</v>
      </c>
    </row>
    <row r="139" spans="2:65" s="1" customFormat="1" ht="14.45" customHeight="1">
      <c r="B139" s="25"/>
      <c r="C139" s="135" t="s">
        <v>89</v>
      </c>
      <c r="D139" s="135" t="s">
        <v>193</v>
      </c>
      <c r="E139" s="136" t="s">
        <v>199</v>
      </c>
      <c r="F139" s="137" t="s">
        <v>200</v>
      </c>
      <c r="G139" s="138" t="s">
        <v>196</v>
      </c>
      <c r="H139" s="139">
        <v>28.666</v>
      </c>
      <c r="I139" s="139">
        <v>19.507000000000001</v>
      </c>
      <c r="J139" s="139">
        <f t="shared" si="0"/>
        <v>559.18799999999999</v>
      </c>
      <c r="K139" s="140"/>
      <c r="L139" s="25"/>
      <c r="M139" s="141" t="s">
        <v>1</v>
      </c>
      <c r="N139" s="142" t="s">
        <v>42</v>
      </c>
      <c r="O139" s="143">
        <v>1.5089999999999999</v>
      </c>
      <c r="P139" s="143">
        <f t="shared" si="1"/>
        <v>43.256993999999999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559.18799999999999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559.18799999999999</v>
      </c>
      <c r="BL139" s="13" t="s">
        <v>197</v>
      </c>
      <c r="BM139" s="145" t="s">
        <v>201</v>
      </c>
    </row>
    <row r="140" spans="2:65" s="1" customFormat="1" ht="34.9" customHeight="1">
      <c r="B140" s="25"/>
      <c r="C140" s="135" t="s">
        <v>125</v>
      </c>
      <c r="D140" s="135" t="s">
        <v>193</v>
      </c>
      <c r="E140" s="136" t="s">
        <v>202</v>
      </c>
      <c r="F140" s="137" t="s">
        <v>203</v>
      </c>
      <c r="G140" s="138" t="s">
        <v>196</v>
      </c>
      <c r="H140" s="139">
        <v>8.6</v>
      </c>
      <c r="I140" s="139">
        <v>1.075</v>
      </c>
      <c r="J140" s="139">
        <f t="shared" si="0"/>
        <v>9.2449999999999992</v>
      </c>
      <c r="K140" s="140"/>
      <c r="L140" s="25"/>
      <c r="M140" s="141" t="s">
        <v>1</v>
      </c>
      <c r="N140" s="142" t="s">
        <v>42</v>
      </c>
      <c r="O140" s="143">
        <v>0.08</v>
      </c>
      <c r="P140" s="143">
        <f t="shared" si="1"/>
        <v>0.68799999999999994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9.2449999999999992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9.2449999999999992</v>
      </c>
      <c r="BL140" s="13" t="s">
        <v>197</v>
      </c>
      <c r="BM140" s="145" t="s">
        <v>204</v>
      </c>
    </row>
    <row r="141" spans="2:65" s="1" customFormat="1" ht="30" customHeight="1">
      <c r="B141" s="25"/>
      <c r="C141" s="135" t="s">
        <v>197</v>
      </c>
      <c r="D141" s="135" t="s">
        <v>193</v>
      </c>
      <c r="E141" s="136" t="s">
        <v>205</v>
      </c>
      <c r="F141" s="137" t="s">
        <v>206</v>
      </c>
      <c r="G141" s="138" t="s">
        <v>196</v>
      </c>
      <c r="H141" s="139">
        <v>42.106000000000002</v>
      </c>
      <c r="I141" s="139">
        <v>3.327</v>
      </c>
      <c r="J141" s="139">
        <f t="shared" si="0"/>
        <v>140.08699999999999</v>
      </c>
      <c r="K141" s="140"/>
      <c r="L141" s="25"/>
      <c r="M141" s="141" t="s">
        <v>1</v>
      </c>
      <c r="N141" s="142" t="s">
        <v>42</v>
      </c>
      <c r="O141" s="143">
        <v>5.6000000000000001E-2</v>
      </c>
      <c r="P141" s="143">
        <f t="shared" si="1"/>
        <v>2.357936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140.08699999999999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140.08699999999999</v>
      </c>
      <c r="BL141" s="13" t="s">
        <v>197</v>
      </c>
      <c r="BM141" s="145" t="s">
        <v>207</v>
      </c>
    </row>
    <row r="142" spans="2:65" s="1" customFormat="1" ht="14.45" customHeight="1">
      <c r="B142" s="25"/>
      <c r="C142" s="135" t="s">
        <v>208</v>
      </c>
      <c r="D142" s="135" t="s">
        <v>193</v>
      </c>
      <c r="E142" s="136" t="s">
        <v>209</v>
      </c>
      <c r="F142" s="137" t="s">
        <v>210</v>
      </c>
      <c r="G142" s="138" t="s">
        <v>196</v>
      </c>
      <c r="H142" s="139">
        <v>42.106000000000002</v>
      </c>
      <c r="I142" s="139">
        <v>9.3279999999999994</v>
      </c>
      <c r="J142" s="139">
        <f t="shared" si="0"/>
        <v>392.76499999999999</v>
      </c>
      <c r="K142" s="140"/>
      <c r="L142" s="25"/>
      <c r="M142" s="141" t="s">
        <v>1</v>
      </c>
      <c r="N142" s="142" t="s">
        <v>42</v>
      </c>
      <c r="O142" s="143">
        <v>0.83199999999999996</v>
      </c>
      <c r="P142" s="143">
        <f t="shared" si="1"/>
        <v>35.032192000000002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392.76499999999999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392.76499999999999</v>
      </c>
      <c r="BL142" s="13" t="s">
        <v>197</v>
      </c>
      <c r="BM142" s="145" t="s">
        <v>211</v>
      </c>
    </row>
    <row r="143" spans="2:65" s="1" customFormat="1" ht="22.15" customHeight="1">
      <c r="B143" s="25"/>
      <c r="C143" s="135" t="s">
        <v>212</v>
      </c>
      <c r="D143" s="135" t="s">
        <v>193</v>
      </c>
      <c r="E143" s="136" t="s">
        <v>213</v>
      </c>
      <c r="F143" s="137" t="s">
        <v>214</v>
      </c>
      <c r="G143" s="138" t="s">
        <v>196</v>
      </c>
      <c r="H143" s="139">
        <v>42.106000000000002</v>
      </c>
      <c r="I143" s="139">
        <v>7.5679999999999996</v>
      </c>
      <c r="J143" s="139">
        <f t="shared" si="0"/>
        <v>318.65800000000002</v>
      </c>
      <c r="K143" s="140"/>
      <c r="L143" s="25"/>
      <c r="M143" s="141" t="s">
        <v>1</v>
      </c>
      <c r="N143" s="142" t="s">
        <v>42</v>
      </c>
      <c r="O143" s="143">
        <v>0.61699999999999999</v>
      </c>
      <c r="P143" s="143">
        <f t="shared" si="1"/>
        <v>25.979402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318.65800000000002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318.65800000000002</v>
      </c>
      <c r="BL143" s="13" t="s">
        <v>197</v>
      </c>
      <c r="BM143" s="145" t="s">
        <v>215</v>
      </c>
    </row>
    <row r="144" spans="2:65" s="1" customFormat="1" ht="14.45" customHeight="1">
      <c r="B144" s="25"/>
      <c r="C144" s="135" t="s">
        <v>216</v>
      </c>
      <c r="D144" s="135" t="s">
        <v>193</v>
      </c>
      <c r="E144" s="136" t="s">
        <v>217</v>
      </c>
      <c r="F144" s="137" t="s">
        <v>218</v>
      </c>
      <c r="G144" s="138" t="s">
        <v>196</v>
      </c>
      <c r="H144" s="139">
        <v>42.106000000000002</v>
      </c>
      <c r="I144" s="139">
        <v>0.748</v>
      </c>
      <c r="J144" s="139">
        <f t="shared" si="0"/>
        <v>31.495000000000001</v>
      </c>
      <c r="K144" s="140"/>
      <c r="L144" s="25"/>
      <c r="M144" s="141" t="s">
        <v>1</v>
      </c>
      <c r="N144" s="142" t="s">
        <v>42</v>
      </c>
      <c r="O144" s="143">
        <v>8.9999999999999993E-3</v>
      </c>
      <c r="P144" s="143">
        <f t="shared" si="1"/>
        <v>0.37895400000000001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31.495000000000001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31.495000000000001</v>
      </c>
      <c r="BL144" s="13" t="s">
        <v>197</v>
      </c>
      <c r="BM144" s="145" t="s">
        <v>219</v>
      </c>
    </row>
    <row r="145" spans="2:65" s="1" customFormat="1" ht="22.15" customHeight="1">
      <c r="B145" s="25"/>
      <c r="C145" s="135" t="s">
        <v>220</v>
      </c>
      <c r="D145" s="135" t="s">
        <v>193</v>
      </c>
      <c r="E145" s="136" t="s">
        <v>221</v>
      </c>
      <c r="F145" s="137" t="s">
        <v>222</v>
      </c>
      <c r="G145" s="138" t="s">
        <v>196</v>
      </c>
      <c r="H145" s="139">
        <v>130.285</v>
      </c>
      <c r="I145" s="139">
        <v>3.6259999999999999</v>
      </c>
      <c r="J145" s="139">
        <f t="shared" si="0"/>
        <v>472.41300000000001</v>
      </c>
      <c r="K145" s="140"/>
      <c r="L145" s="25"/>
      <c r="M145" s="141" t="s">
        <v>1</v>
      </c>
      <c r="N145" s="142" t="s">
        <v>42</v>
      </c>
      <c r="O145" s="143">
        <v>0.24199999999999999</v>
      </c>
      <c r="P145" s="143">
        <f t="shared" si="1"/>
        <v>31.528969999999997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4"/>
        <v>0</v>
      </c>
      <c r="BF145" s="146">
        <f t="shared" si="5"/>
        <v>472.41300000000001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89</v>
      </c>
      <c r="BK145" s="147">
        <f t="shared" si="9"/>
        <v>472.41300000000001</v>
      </c>
      <c r="BL145" s="13" t="s">
        <v>197</v>
      </c>
      <c r="BM145" s="145" t="s">
        <v>223</v>
      </c>
    </row>
    <row r="146" spans="2:65" s="1" customFormat="1" ht="14.45" customHeight="1">
      <c r="B146" s="25"/>
      <c r="C146" s="148" t="s">
        <v>224</v>
      </c>
      <c r="D146" s="148" t="s">
        <v>225</v>
      </c>
      <c r="E146" s="149" t="s">
        <v>226</v>
      </c>
      <c r="F146" s="150" t="s">
        <v>227</v>
      </c>
      <c r="G146" s="151" t="s">
        <v>228</v>
      </c>
      <c r="H146" s="152">
        <v>158.72200000000001</v>
      </c>
      <c r="I146" s="152">
        <v>16.815000000000001</v>
      </c>
      <c r="J146" s="152">
        <f t="shared" si="0"/>
        <v>2668.91</v>
      </c>
      <c r="K146" s="153"/>
      <c r="L146" s="154"/>
      <c r="M146" s="155" t="s">
        <v>1</v>
      </c>
      <c r="N146" s="156" t="s">
        <v>42</v>
      </c>
      <c r="O146" s="143">
        <v>0</v>
      </c>
      <c r="P146" s="143">
        <f t="shared" si="1"/>
        <v>0</v>
      </c>
      <c r="Q146" s="143">
        <v>1</v>
      </c>
      <c r="R146" s="143">
        <f t="shared" si="2"/>
        <v>158.72200000000001</v>
      </c>
      <c r="S146" s="143">
        <v>0</v>
      </c>
      <c r="T146" s="144">
        <f t="shared" si="3"/>
        <v>0</v>
      </c>
      <c r="AR146" s="145" t="s">
        <v>220</v>
      </c>
      <c r="AT146" s="145" t="s">
        <v>225</v>
      </c>
      <c r="AU146" s="145" t="s">
        <v>89</v>
      </c>
      <c r="AY146" s="13" t="s">
        <v>191</v>
      </c>
      <c r="BE146" s="146">
        <f t="shared" si="4"/>
        <v>0</v>
      </c>
      <c r="BF146" s="146">
        <f t="shared" si="5"/>
        <v>2668.91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89</v>
      </c>
      <c r="BK146" s="147">
        <f t="shared" si="9"/>
        <v>2668.91</v>
      </c>
      <c r="BL146" s="13" t="s">
        <v>197</v>
      </c>
      <c r="BM146" s="145" t="s">
        <v>791</v>
      </c>
    </row>
    <row r="147" spans="2:65" s="1" customFormat="1" ht="22.15" customHeight="1">
      <c r="B147" s="25"/>
      <c r="C147" s="135" t="s">
        <v>230</v>
      </c>
      <c r="D147" s="135" t="s">
        <v>193</v>
      </c>
      <c r="E147" s="136" t="s">
        <v>231</v>
      </c>
      <c r="F147" s="137" t="s">
        <v>232</v>
      </c>
      <c r="G147" s="138" t="s">
        <v>233</v>
      </c>
      <c r="H147" s="139">
        <v>276.59899999999999</v>
      </c>
      <c r="I147" s="139">
        <v>1.9259999999999999</v>
      </c>
      <c r="J147" s="139">
        <f t="shared" si="0"/>
        <v>532.73</v>
      </c>
      <c r="K147" s="140"/>
      <c r="L147" s="25"/>
      <c r="M147" s="141" t="s">
        <v>1</v>
      </c>
      <c r="N147" s="142" t="s">
        <v>42</v>
      </c>
      <c r="O147" s="143">
        <v>0.16800000000000001</v>
      </c>
      <c r="P147" s="143">
        <f t="shared" si="1"/>
        <v>46.468631999999999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4"/>
        <v>0</v>
      </c>
      <c r="BF147" s="146">
        <f t="shared" si="5"/>
        <v>532.73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89</v>
      </c>
      <c r="BK147" s="147">
        <f t="shared" si="9"/>
        <v>532.73</v>
      </c>
      <c r="BL147" s="13" t="s">
        <v>197</v>
      </c>
      <c r="BM147" s="145" t="s">
        <v>234</v>
      </c>
    </row>
    <row r="148" spans="2:65" s="1" customFormat="1" ht="14.45" customHeight="1">
      <c r="B148" s="25"/>
      <c r="C148" s="135" t="s">
        <v>235</v>
      </c>
      <c r="D148" s="135" t="s">
        <v>193</v>
      </c>
      <c r="E148" s="136" t="s">
        <v>236</v>
      </c>
      <c r="F148" s="137" t="s">
        <v>237</v>
      </c>
      <c r="G148" s="138" t="s">
        <v>233</v>
      </c>
      <c r="H148" s="139">
        <v>162.70500000000001</v>
      </c>
      <c r="I148" s="139">
        <v>1.4890000000000001</v>
      </c>
      <c r="J148" s="139">
        <f t="shared" si="0"/>
        <v>242.268</v>
      </c>
      <c r="K148" s="140"/>
      <c r="L148" s="25"/>
      <c r="M148" s="141" t="s">
        <v>1</v>
      </c>
      <c r="N148" s="142" t="s">
        <v>42</v>
      </c>
      <c r="O148" s="143">
        <v>0.1</v>
      </c>
      <c r="P148" s="143">
        <f t="shared" si="1"/>
        <v>16.270500000000002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4"/>
        <v>0</v>
      </c>
      <c r="BF148" s="146">
        <f t="shared" si="5"/>
        <v>242.268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89</v>
      </c>
      <c r="BK148" s="147">
        <f t="shared" si="9"/>
        <v>242.268</v>
      </c>
      <c r="BL148" s="13" t="s">
        <v>197</v>
      </c>
      <c r="BM148" s="145" t="s">
        <v>238</v>
      </c>
    </row>
    <row r="149" spans="2:65" s="11" customFormat="1" ht="22.9" customHeight="1">
      <c r="B149" s="124"/>
      <c r="D149" s="125" t="s">
        <v>75</v>
      </c>
      <c r="E149" s="133" t="s">
        <v>89</v>
      </c>
      <c r="F149" s="133" t="s">
        <v>239</v>
      </c>
      <c r="J149" s="134">
        <f>BK149</f>
        <v>42618.068000000007</v>
      </c>
      <c r="L149" s="124"/>
      <c r="M149" s="128"/>
      <c r="P149" s="129">
        <f>SUM(P150:P164)</f>
        <v>491.73442779999999</v>
      </c>
      <c r="R149" s="129">
        <f>SUM(R150:R164)</f>
        <v>736.10143500999993</v>
      </c>
      <c r="T149" s="130">
        <f>SUM(T150:T164)</f>
        <v>0</v>
      </c>
      <c r="AR149" s="125" t="s">
        <v>83</v>
      </c>
      <c r="AT149" s="131" t="s">
        <v>75</v>
      </c>
      <c r="AU149" s="131" t="s">
        <v>83</v>
      </c>
      <c r="AY149" s="125" t="s">
        <v>191</v>
      </c>
      <c r="BK149" s="132">
        <f>SUM(BK150:BK164)</f>
        <v>42618.068000000007</v>
      </c>
    </row>
    <row r="150" spans="2:65" s="1" customFormat="1" ht="14.45" customHeight="1">
      <c r="B150" s="25"/>
      <c r="C150" s="135" t="s">
        <v>240</v>
      </c>
      <c r="D150" s="135" t="s">
        <v>193</v>
      </c>
      <c r="E150" s="136" t="s">
        <v>241</v>
      </c>
      <c r="F150" s="137" t="s">
        <v>242</v>
      </c>
      <c r="G150" s="138" t="s">
        <v>196</v>
      </c>
      <c r="H150" s="139">
        <v>5.1040000000000001</v>
      </c>
      <c r="I150" s="139">
        <v>38.667999999999999</v>
      </c>
      <c r="J150" s="139">
        <f t="shared" ref="J150:J164" si="10">ROUND(I150*H150,3)</f>
        <v>197.36099999999999</v>
      </c>
      <c r="K150" s="140"/>
      <c r="L150" s="25"/>
      <c r="M150" s="141" t="s">
        <v>1</v>
      </c>
      <c r="N150" s="142" t="s">
        <v>42</v>
      </c>
      <c r="O150" s="143">
        <v>0.90800000000000003</v>
      </c>
      <c r="P150" s="143">
        <f t="shared" ref="P150:P164" si="11">O150*H150</f>
        <v>4.6344320000000003</v>
      </c>
      <c r="Q150" s="143">
        <v>2.0663999999999998</v>
      </c>
      <c r="R150" s="143">
        <f t="shared" ref="R150:R164" si="12">Q150*H150</f>
        <v>10.546905599999999</v>
      </c>
      <c r="S150" s="143">
        <v>0</v>
      </c>
      <c r="T150" s="144">
        <f t="shared" ref="T150:T164" si="13">S150*H150</f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ref="BE150:BE164" si="14">IF(N150="základná",J150,0)</f>
        <v>0</v>
      </c>
      <c r="BF150" s="146">
        <f t="shared" ref="BF150:BF164" si="15">IF(N150="znížená",J150,0)</f>
        <v>197.36099999999999</v>
      </c>
      <c r="BG150" s="146">
        <f t="shared" ref="BG150:BG164" si="16">IF(N150="zákl. prenesená",J150,0)</f>
        <v>0</v>
      </c>
      <c r="BH150" s="146">
        <f t="shared" ref="BH150:BH164" si="17">IF(N150="zníž. prenesená",J150,0)</f>
        <v>0</v>
      </c>
      <c r="BI150" s="146">
        <f t="shared" ref="BI150:BI164" si="18">IF(N150="nulová",J150,0)</f>
        <v>0</v>
      </c>
      <c r="BJ150" s="13" t="s">
        <v>89</v>
      </c>
      <c r="BK150" s="147">
        <f t="shared" ref="BK150:BK164" si="19">ROUND(I150*H150,3)</f>
        <v>197.36099999999999</v>
      </c>
      <c r="BL150" s="13" t="s">
        <v>197</v>
      </c>
      <c r="BM150" s="145" t="s">
        <v>243</v>
      </c>
    </row>
    <row r="151" spans="2:65" s="1" customFormat="1" ht="22.15" customHeight="1">
      <c r="B151" s="25"/>
      <c r="C151" s="135" t="s">
        <v>244</v>
      </c>
      <c r="D151" s="135" t="s">
        <v>193</v>
      </c>
      <c r="E151" s="136" t="s">
        <v>245</v>
      </c>
      <c r="F151" s="137" t="s">
        <v>246</v>
      </c>
      <c r="G151" s="138" t="s">
        <v>196</v>
      </c>
      <c r="H151" s="139">
        <v>144.15199999999999</v>
      </c>
      <c r="I151" s="139">
        <v>48.865000000000002</v>
      </c>
      <c r="J151" s="139">
        <f t="shared" si="10"/>
        <v>7043.9870000000001</v>
      </c>
      <c r="K151" s="140"/>
      <c r="L151" s="25"/>
      <c r="M151" s="141" t="s">
        <v>1</v>
      </c>
      <c r="N151" s="142" t="s">
        <v>42</v>
      </c>
      <c r="O151" s="143">
        <v>1.097</v>
      </c>
      <c r="P151" s="143">
        <f t="shared" si="11"/>
        <v>158.13474399999998</v>
      </c>
      <c r="Q151" s="143">
        <v>2.0699999999999998</v>
      </c>
      <c r="R151" s="143">
        <f t="shared" si="12"/>
        <v>298.39463999999992</v>
      </c>
      <c r="S151" s="143">
        <v>0</v>
      </c>
      <c r="T151" s="144">
        <f t="shared" si="13"/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7043.9870000000001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7043.9870000000001</v>
      </c>
      <c r="BL151" s="13" t="s">
        <v>197</v>
      </c>
      <c r="BM151" s="145" t="s">
        <v>247</v>
      </c>
    </row>
    <row r="152" spans="2:65" s="1" customFormat="1" ht="14.45" customHeight="1">
      <c r="B152" s="25"/>
      <c r="C152" s="135" t="s">
        <v>248</v>
      </c>
      <c r="D152" s="135" t="s">
        <v>193</v>
      </c>
      <c r="E152" s="136" t="s">
        <v>249</v>
      </c>
      <c r="F152" s="137" t="s">
        <v>250</v>
      </c>
      <c r="G152" s="138" t="s">
        <v>196</v>
      </c>
      <c r="H152" s="139">
        <v>62.286000000000001</v>
      </c>
      <c r="I152" s="139">
        <v>86.974000000000004</v>
      </c>
      <c r="J152" s="139">
        <f t="shared" si="10"/>
        <v>5417.2629999999999</v>
      </c>
      <c r="K152" s="140"/>
      <c r="L152" s="25"/>
      <c r="M152" s="141" t="s">
        <v>1</v>
      </c>
      <c r="N152" s="142" t="s">
        <v>42</v>
      </c>
      <c r="O152" s="143">
        <v>0.61799999999999999</v>
      </c>
      <c r="P152" s="143">
        <f t="shared" si="11"/>
        <v>38.492747999999999</v>
      </c>
      <c r="Q152" s="143">
        <v>2.2910300000000001</v>
      </c>
      <c r="R152" s="143">
        <f t="shared" si="12"/>
        <v>142.69909458000001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5417.2629999999999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5417.2629999999999</v>
      </c>
      <c r="BL152" s="13" t="s">
        <v>197</v>
      </c>
      <c r="BM152" s="145" t="s">
        <v>251</v>
      </c>
    </row>
    <row r="153" spans="2:65" s="1" customFormat="1" ht="22.15" customHeight="1">
      <c r="B153" s="25"/>
      <c r="C153" s="135" t="s">
        <v>252</v>
      </c>
      <c r="D153" s="135" t="s">
        <v>193</v>
      </c>
      <c r="E153" s="136" t="s">
        <v>253</v>
      </c>
      <c r="F153" s="137" t="s">
        <v>254</v>
      </c>
      <c r="G153" s="138" t="s">
        <v>196</v>
      </c>
      <c r="H153" s="139">
        <v>95.179000000000002</v>
      </c>
      <c r="I153" s="139">
        <v>117.636</v>
      </c>
      <c r="J153" s="139">
        <f t="shared" si="10"/>
        <v>11196.477000000001</v>
      </c>
      <c r="K153" s="140"/>
      <c r="L153" s="25"/>
      <c r="M153" s="141" t="s">
        <v>1</v>
      </c>
      <c r="N153" s="142" t="s">
        <v>42</v>
      </c>
      <c r="O153" s="143">
        <v>0.61899999999999999</v>
      </c>
      <c r="P153" s="143">
        <f t="shared" si="11"/>
        <v>58.915801000000002</v>
      </c>
      <c r="Q153" s="143">
        <v>2.3453400000000002</v>
      </c>
      <c r="R153" s="143">
        <f t="shared" si="12"/>
        <v>223.22711586000003</v>
      </c>
      <c r="S153" s="143">
        <v>0</v>
      </c>
      <c r="T153" s="144">
        <f t="shared" si="13"/>
        <v>0</v>
      </c>
      <c r="AR153" s="145" t="s">
        <v>197</v>
      </c>
      <c r="AT153" s="145" t="s">
        <v>193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11196.477000000001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11196.477000000001</v>
      </c>
      <c r="BL153" s="13" t="s">
        <v>197</v>
      </c>
      <c r="BM153" s="145" t="s">
        <v>255</v>
      </c>
    </row>
    <row r="154" spans="2:65" s="1" customFormat="1" ht="14.45" customHeight="1">
      <c r="B154" s="25"/>
      <c r="C154" s="135" t="s">
        <v>256</v>
      </c>
      <c r="D154" s="135" t="s">
        <v>193</v>
      </c>
      <c r="E154" s="136" t="s">
        <v>257</v>
      </c>
      <c r="F154" s="137" t="s">
        <v>258</v>
      </c>
      <c r="G154" s="138" t="s">
        <v>228</v>
      </c>
      <c r="H154" s="139">
        <v>4.0019999999999998</v>
      </c>
      <c r="I154" s="139">
        <v>2169.9369999999999</v>
      </c>
      <c r="J154" s="139">
        <f t="shared" si="10"/>
        <v>8684.0879999999997</v>
      </c>
      <c r="K154" s="140"/>
      <c r="L154" s="25"/>
      <c r="M154" s="141" t="s">
        <v>1</v>
      </c>
      <c r="N154" s="142" t="s">
        <v>42</v>
      </c>
      <c r="O154" s="143">
        <v>15.11</v>
      </c>
      <c r="P154" s="143">
        <f t="shared" si="11"/>
        <v>60.470219999999998</v>
      </c>
      <c r="Q154" s="143">
        <v>1.20296</v>
      </c>
      <c r="R154" s="143">
        <f t="shared" si="12"/>
        <v>4.8142459200000003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8684.0879999999997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8684.0879999999997</v>
      </c>
      <c r="BL154" s="13" t="s">
        <v>197</v>
      </c>
      <c r="BM154" s="145" t="s">
        <v>259</v>
      </c>
    </row>
    <row r="155" spans="2:65" s="1" customFormat="1" ht="22.15" customHeight="1">
      <c r="B155" s="25"/>
      <c r="C155" s="135" t="s">
        <v>260</v>
      </c>
      <c r="D155" s="135" t="s">
        <v>193</v>
      </c>
      <c r="E155" s="136" t="s">
        <v>261</v>
      </c>
      <c r="F155" s="137" t="s">
        <v>262</v>
      </c>
      <c r="G155" s="138" t="s">
        <v>196</v>
      </c>
      <c r="H155" s="139">
        <v>1.9</v>
      </c>
      <c r="I155" s="139">
        <v>194.82599999999999</v>
      </c>
      <c r="J155" s="139">
        <f t="shared" si="10"/>
        <v>370.16899999999998</v>
      </c>
      <c r="K155" s="140"/>
      <c r="L155" s="25"/>
      <c r="M155" s="141" t="s">
        <v>1</v>
      </c>
      <c r="N155" s="142" t="s">
        <v>42</v>
      </c>
      <c r="O155" s="143">
        <v>3.34</v>
      </c>
      <c r="P155" s="143">
        <f t="shared" si="11"/>
        <v>6.3459999999999992</v>
      </c>
      <c r="Q155" s="143">
        <v>2.2261899999999999</v>
      </c>
      <c r="R155" s="143">
        <f t="shared" si="12"/>
        <v>4.2297609999999999</v>
      </c>
      <c r="S155" s="143">
        <v>0</v>
      </c>
      <c r="T155" s="144">
        <f t="shared" si="13"/>
        <v>0</v>
      </c>
      <c r="AR155" s="145" t="s">
        <v>197</v>
      </c>
      <c r="AT155" s="145" t="s">
        <v>193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370.16899999999998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370.16899999999998</v>
      </c>
      <c r="BL155" s="13" t="s">
        <v>197</v>
      </c>
      <c r="BM155" s="145" t="s">
        <v>263</v>
      </c>
    </row>
    <row r="156" spans="2:65" s="1" customFormat="1" ht="22.15" customHeight="1">
      <c r="B156" s="25"/>
      <c r="C156" s="135" t="s">
        <v>264</v>
      </c>
      <c r="D156" s="135" t="s">
        <v>193</v>
      </c>
      <c r="E156" s="136" t="s">
        <v>265</v>
      </c>
      <c r="F156" s="137" t="s">
        <v>266</v>
      </c>
      <c r="G156" s="138" t="s">
        <v>196</v>
      </c>
      <c r="H156" s="139">
        <v>1.52</v>
      </c>
      <c r="I156" s="139">
        <v>102.11199999999999</v>
      </c>
      <c r="J156" s="139">
        <f t="shared" si="10"/>
        <v>155.21</v>
      </c>
      <c r="K156" s="140"/>
      <c r="L156" s="25"/>
      <c r="M156" s="141" t="s">
        <v>1</v>
      </c>
      <c r="N156" s="142" t="s">
        <v>42</v>
      </c>
      <c r="O156" s="143">
        <v>0.58269000000000004</v>
      </c>
      <c r="P156" s="143">
        <f t="shared" si="11"/>
        <v>0.88568880000000005</v>
      </c>
      <c r="Q156" s="143">
        <v>2.2151299999999998</v>
      </c>
      <c r="R156" s="143">
        <f t="shared" si="12"/>
        <v>3.3669975999999999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155.21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155.21</v>
      </c>
      <c r="BL156" s="13" t="s">
        <v>197</v>
      </c>
      <c r="BM156" s="145" t="s">
        <v>267</v>
      </c>
    </row>
    <row r="157" spans="2:65" s="1" customFormat="1" ht="14.45" customHeight="1">
      <c r="B157" s="25"/>
      <c r="C157" s="135" t="s">
        <v>268</v>
      </c>
      <c r="D157" s="135" t="s">
        <v>193</v>
      </c>
      <c r="E157" s="136" t="s">
        <v>269</v>
      </c>
      <c r="F157" s="137" t="s">
        <v>270</v>
      </c>
      <c r="G157" s="138" t="s">
        <v>228</v>
      </c>
      <c r="H157" s="139">
        <v>0.122</v>
      </c>
      <c r="I157" s="139">
        <v>2057.7869999999998</v>
      </c>
      <c r="J157" s="139">
        <f t="shared" si="10"/>
        <v>251.05</v>
      </c>
      <c r="K157" s="140"/>
      <c r="L157" s="25"/>
      <c r="M157" s="141" t="s">
        <v>1</v>
      </c>
      <c r="N157" s="142" t="s">
        <v>42</v>
      </c>
      <c r="O157" s="143">
        <v>34.322000000000003</v>
      </c>
      <c r="P157" s="143">
        <f t="shared" si="11"/>
        <v>4.187284</v>
      </c>
      <c r="Q157" s="143">
        <v>1.01895</v>
      </c>
      <c r="R157" s="143">
        <f t="shared" si="12"/>
        <v>0.1243119</v>
      </c>
      <c r="S157" s="143">
        <v>0</v>
      </c>
      <c r="T157" s="144">
        <f t="shared" si="13"/>
        <v>0</v>
      </c>
      <c r="AR157" s="145" t="s">
        <v>197</v>
      </c>
      <c r="AT157" s="145" t="s">
        <v>193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251.05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251.05</v>
      </c>
      <c r="BL157" s="13" t="s">
        <v>197</v>
      </c>
      <c r="BM157" s="145" t="s">
        <v>271</v>
      </c>
    </row>
    <row r="158" spans="2:65" s="1" customFormat="1" ht="14.45" customHeight="1">
      <c r="B158" s="25"/>
      <c r="C158" s="135" t="s">
        <v>7</v>
      </c>
      <c r="D158" s="135" t="s">
        <v>193</v>
      </c>
      <c r="E158" s="136" t="s">
        <v>272</v>
      </c>
      <c r="F158" s="137" t="s">
        <v>273</v>
      </c>
      <c r="G158" s="138" t="s">
        <v>196</v>
      </c>
      <c r="H158" s="139">
        <v>3.2</v>
      </c>
      <c r="I158" s="139">
        <v>94.635000000000005</v>
      </c>
      <c r="J158" s="139">
        <f t="shared" si="10"/>
        <v>302.83199999999999</v>
      </c>
      <c r="K158" s="140"/>
      <c r="L158" s="25"/>
      <c r="M158" s="141" t="s">
        <v>1</v>
      </c>
      <c r="N158" s="142" t="s">
        <v>42</v>
      </c>
      <c r="O158" s="143">
        <v>0.58055999999999996</v>
      </c>
      <c r="P158" s="143">
        <f t="shared" si="11"/>
        <v>1.8577919999999999</v>
      </c>
      <c r="Q158" s="143">
        <v>2.19407</v>
      </c>
      <c r="R158" s="143">
        <f t="shared" si="12"/>
        <v>7.0210240000000006</v>
      </c>
      <c r="S158" s="143">
        <v>0</v>
      </c>
      <c r="T158" s="144">
        <f t="shared" si="13"/>
        <v>0</v>
      </c>
      <c r="AR158" s="145" t="s">
        <v>197</v>
      </c>
      <c r="AT158" s="145" t="s">
        <v>193</v>
      </c>
      <c r="AU158" s="145" t="s">
        <v>89</v>
      </c>
      <c r="AY158" s="13" t="s">
        <v>191</v>
      </c>
      <c r="BE158" s="146">
        <f t="shared" si="14"/>
        <v>0</v>
      </c>
      <c r="BF158" s="146">
        <f t="shared" si="15"/>
        <v>302.83199999999999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89</v>
      </c>
      <c r="BK158" s="147">
        <f t="shared" si="19"/>
        <v>302.83199999999999</v>
      </c>
      <c r="BL158" s="13" t="s">
        <v>197</v>
      </c>
      <c r="BM158" s="145" t="s">
        <v>274</v>
      </c>
    </row>
    <row r="159" spans="2:65" s="1" customFormat="1" ht="22.15" customHeight="1">
      <c r="B159" s="25"/>
      <c r="C159" s="135" t="s">
        <v>275</v>
      </c>
      <c r="D159" s="135" t="s">
        <v>193</v>
      </c>
      <c r="E159" s="136" t="s">
        <v>276</v>
      </c>
      <c r="F159" s="137" t="s">
        <v>277</v>
      </c>
      <c r="G159" s="138" t="s">
        <v>196</v>
      </c>
      <c r="H159" s="139">
        <v>17.693000000000001</v>
      </c>
      <c r="I159" s="139">
        <v>102.26900000000001</v>
      </c>
      <c r="J159" s="139">
        <f t="shared" si="10"/>
        <v>1809.4449999999999</v>
      </c>
      <c r="K159" s="140"/>
      <c r="L159" s="25"/>
      <c r="M159" s="141" t="s">
        <v>1</v>
      </c>
      <c r="N159" s="142" t="s">
        <v>42</v>
      </c>
      <c r="O159" s="143">
        <v>0.60399999999999998</v>
      </c>
      <c r="P159" s="143">
        <f t="shared" si="11"/>
        <v>10.686572</v>
      </c>
      <c r="Q159" s="143">
        <v>2.2151299999999998</v>
      </c>
      <c r="R159" s="143">
        <f t="shared" si="12"/>
        <v>39.192295090000002</v>
      </c>
      <c r="S159" s="143">
        <v>0</v>
      </c>
      <c r="T159" s="144">
        <f t="shared" si="13"/>
        <v>0</v>
      </c>
      <c r="AR159" s="145" t="s">
        <v>197</v>
      </c>
      <c r="AT159" s="145" t="s">
        <v>193</v>
      </c>
      <c r="AU159" s="145" t="s">
        <v>89</v>
      </c>
      <c r="AY159" s="13" t="s">
        <v>191</v>
      </c>
      <c r="BE159" s="146">
        <f t="shared" si="14"/>
        <v>0</v>
      </c>
      <c r="BF159" s="146">
        <f t="shared" si="15"/>
        <v>1809.4449999999999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3" t="s">
        <v>89</v>
      </c>
      <c r="BK159" s="147">
        <f t="shared" si="19"/>
        <v>1809.4449999999999</v>
      </c>
      <c r="BL159" s="13" t="s">
        <v>197</v>
      </c>
      <c r="BM159" s="145" t="s">
        <v>278</v>
      </c>
    </row>
    <row r="160" spans="2:65" s="1" customFormat="1" ht="14.45" customHeight="1">
      <c r="B160" s="25"/>
      <c r="C160" s="135" t="s">
        <v>279</v>
      </c>
      <c r="D160" s="135" t="s">
        <v>193</v>
      </c>
      <c r="E160" s="136" t="s">
        <v>280</v>
      </c>
      <c r="F160" s="137" t="s">
        <v>281</v>
      </c>
      <c r="G160" s="138" t="s">
        <v>233</v>
      </c>
      <c r="H160" s="139">
        <v>95.231999999999999</v>
      </c>
      <c r="I160" s="139">
        <v>16.126000000000001</v>
      </c>
      <c r="J160" s="139">
        <f t="shared" si="10"/>
        <v>1535.711</v>
      </c>
      <c r="K160" s="140"/>
      <c r="L160" s="25"/>
      <c r="M160" s="141" t="s">
        <v>1</v>
      </c>
      <c r="N160" s="142" t="s">
        <v>42</v>
      </c>
      <c r="O160" s="143">
        <v>0.35799999999999998</v>
      </c>
      <c r="P160" s="143">
        <f t="shared" si="11"/>
        <v>34.093055999999997</v>
      </c>
      <c r="Q160" s="143">
        <v>6.7000000000000002E-4</v>
      </c>
      <c r="R160" s="143">
        <f t="shared" si="12"/>
        <v>6.3805440000000005E-2</v>
      </c>
      <c r="S160" s="143">
        <v>0</v>
      </c>
      <c r="T160" s="144">
        <f t="shared" si="13"/>
        <v>0</v>
      </c>
      <c r="AR160" s="145" t="s">
        <v>197</v>
      </c>
      <c r="AT160" s="145" t="s">
        <v>193</v>
      </c>
      <c r="AU160" s="145" t="s">
        <v>89</v>
      </c>
      <c r="AY160" s="13" t="s">
        <v>191</v>
      </c>
      <c r="BE160" s="146">
        <f t="shared" si="14"/>
        <v>0</v>
      </c>
      <c r="BF160" s="146">
        <f t="shared" si="15"/>
        <v>1535.711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89</v>
      </c>
      <c r="BK160" s="147">
        <f t="shared" si="19"/>
        <v>1535.711</v>
      </c>
      <c r="BL160" s="13" t="s">
        <v>197</v>
      </c>
      <c r="BM160" s="145" t="s">
        <v>282</v>
      </c>
    </row>
    <row r="161" spans="2:65" s="1" customFormat="1" ht="19.899999999999999" customHeight="1">
      <c r="B161" s="25"/>
      <c r="C161" s="135" t="s">
        <v>283</v>
      </c>
      <c r="D161" s="135" t="s">
        <v>193</v>
      </c>
      <c r="E161" s="136" t="s">
        <v>284</v>
      </c>
      <c r="F161" s="137" t="s">
        <v>285</v>
      </c>
      <c r="G161" s="138" t="s">
        <v>233</v>
      </c>
      <c r="H161" s="139">
        <v>95.231999999999999</v>
      </c>
      <c r="I161" s="139">
        <v>2.9390000000000001</v>
      </c>
      <c r="J161" s="139">
        <f t="shared" si="10"/>
        <v>279.887</v>
      </c>
      <c r="K161" s="140"/>
      <c r="L161" s="25"/>
      <c r="M161" s="141" t="s">
        <v>1</v>
      </c>
      <c r="N161" s="142" t="s">
        <v>42</v>
      </c>
      <c r="O161" s="143">
        <v>0.19900000000000001</v>
      </c>
      <c r="P161" s="143">
        <f t="shared" si="11"/>
        <v>18.951167999999999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197</v>
      </c>
      <c r="AT161" s="145" t="s">
        <v>193</v>
      </c>
      <c r="AU161" s="145" t="s">
        <v>89</v>
      </c>
      <c r="AY161" s="13" t="s">
        <v>191</v>
      </c>
      <c r="BE161" s="146">
        <f t="shared" si="14"/>
        <v>0</v>
      </c>
      <c r="BF161" s="146">
        <f t="shared" si="15"/>
        <v>279.887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89</v>
      </c>
      <c r="BK161" s="147">
        <f t="shared" si="19"/>
        <v>279.887</v>
      </c>
      <c r="BL161" s="13" t="s">
        <v>197</v>
      </c>
      <c r="BM161" s="145" t="s">
        <v>286</v>
      </c>
    </row>
    <row r="162" spans="2:65" s="1" customFormat="1" ht="14.45" customHeight="1">
      <c r="B162" s="25"/>
      <c r="C162" s="135" t="s">
        <v>287</v>
      </c>
      <c r="D162" s="135" t="s">
        <v>193</v>
      </c>
      <c r="E162" s="136" t="s">
        <v>288</v>
      </c>
      <c r="F162" s="137" t="s">
        <v>289</v>
      </c>
      <c r="G162" s="138" t="s">
        <v>228</v>
      </c>
      <c r="H162" s="139">
        <v>2.2850000000000001</v>
      </c>
      <c r="I162" s="139">
        <v>2091.681</v>
      </c>
      <c r="J162" s="139">
        <f t="shared" si="10"/>
        <v>4779.491</v>
      </c>
      <c r="K162" s="140"/>
      <c r="L162" s="25"/>
      <c r="M162" s="141" t="s">
        <v>1</v>
      </c>
      <c r="N162" s="142" t="s">
        <v>42</v>
      </c>
      <c r="O162" s="143">
        <v>35.362000000000002</v>
      </c>
      <c r="P162" s="143">
        <f t="shared" si="11"/>
        <v>80.802170000000004</v>
      </c>
      <c r="Q162" s="143">
        <v>1.01895</v>
      </c>
      <c r="R162" s="143">
        <f t="shared" si="12"/>
        <v>2.3283007500000004</v>
      </c>
      <c r="S162" s="143">
        <v>0</v>
      </c>
      <c r="T162" s="144">
        <f t="shared" si="13"/>
        <v>0</v>
      </c>
      <c r="AR162" s="145" t="s">
        <v>197</v>
      </c>
      <c r="AT162" s="145" t="s">
        <v>193</v>
      </c>
      <c r="AU162" s="145" t="s">
        <v>89</v>
      </c>
      <c r="AY162" s="13" t="s">
        <v>191</v>
      </c>
      <c r="BE162" s="146">
        <f t="shared" si="14"/>
        <v>0</v>
      </c>
      <c r="BF162" s="146">
        <f t="shared" si="15"/>
        <v>4779.491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89</v>
      </c>
      <c r="BK162" s="147">
        <f t="shared" si="19"/>
        <v>4779.491</v>
      </c>
      <c r="BL162" s="13" t="s">
        <v>197</v>
      </c>
      <c r="BM162" s="145" t="s">
        <v>290</v>
      </c>
    </row>
    <row r="163" spans="2:65" s="1" customFormat="1" ht="30" customHeight="1">
      <c r="B163" s="25"/>
      <c r="C163" s="135" t="s">
        <v>291</v>
      </c>
      <c r="D163" s="135" t="s">
        <v>193</v>
      </c>
      <c r="E163" s="136" t="s">
        <v>292</v>
      </c>
      <c r="F163" s="137" t="s">
        <v>293</v>
      </c>
      <c r="G163" s="138" t="s">
        <v>233</v>
      </c>
      <c r="H163" s="139">
        <v>276.59899999999999</v>
      </c>
      <c r="I163" s="139">
        <v>0.80100000000000005</v>
      </c>
      <c r="J163" s="139">
        <f t="shared" si="10"/>
        <v>221.55600000000001</v>
      </c>
      <c r="K163" s="140"/>
      <c r="L163" s="25"/>
      <c r="M163" s="141" t="s">
        <v>1</v>
      </c>
      <c r="N163" s="142" t="s">
        <v>42</v>
      </c>
      <c r="O163" s="143">
        <v>4.8000000000000001E-2</v>
      </c>
      <c r="P163" s="143">
        <f t="shared" si="11"/>
        <v>13.276752</v>
      </c>
      <c r="Q163" s="143">
        <v>3.0000000000000001E-5</v>
      </c>
      <c r="R163" s="143">
        <f t="shared" si="12"/>
        <v>8.29797E-3</v>
      </c>
      <c r="S163" s="143">
        <v>0</v>
      </c>
      <c r="T163" s="144">
        <f t="shared" si="13"/>
        <v>0</v>
      </c>
      <c r="AR163" s="145" t="s">
        <v>197</v>
      </c>
      <c r="AT163" s="145" t="s">
        <v>193</v>
      </c>
      <c r="AU163" s="145" t="s">
        <v>89</v>
      </c>
      <c r="AY163" s="13" t="s">
        <v>191</v>
      </c>
      <c r="BE163" s="146">
        <f t="shared" si="14"/>
        <v>0</v>
      </c>
      <c r="BF163" s="146">
        <f t="shared" si="15"/>
        <v>221.55600000000001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89</v>
      </c>
      <c r="BK163" s="147">
        <f t="shared" si="19"/>
        <v>221.55600000000001</v>
      </c>
      <c r="BL163" s="13" t="s">
        <v>197</v>
      </c>
      <c r="BM163" s="145" t="s">
        <v>294</v>
      </c>
    </row>
    <row r="164" spans="2:65" s="1" customFormat="1" ht="14.45" customHeight="1">
      <c r="B164" s="25"/>
      <c r="C164" s="148" t="s">
        <v>295</v>
      </c>
      <c r="D164" s="148" t="s">
        <v>225</v>
      </c>
      <c r="E164" s="149" t="s">
        <v>296</v>
      </c>
      <c r="F164" s="150" t="s">
        <v>297</v>
      </c>
      <c r="G164" s="151" t="s">
        <v>233</v>
      </c>
      <c r="H164" s="152">
        <v>282.13099999999997</v>
      </c>
      <c r="I164" s="152">
        <v>1.3240000000000001</v>
      </c>
      <c r="J164" s="152">
        <f t="shared" si="10"/>
        <v>373.541</v>
      </c>
      <c r="K164" s="153"/>
      <c r="L164" s="154"/>
      <c r="M164" s="155" t="s">
        <v>1</v>
      </c>
      <c r="N164" s="156" t="s">
        <v>42</v>
      </c>
      <c r="O164" s="143">
        <v>0</v>
      </c>
      <c r="P164" s="143">
        <f t="shared" si="11"/>
        <v>0</v>
      </c>
      <c r="Q164" s="143">
        <v>2.9999999999999997E-4</v>
      </c>
      <c r="R164" s="143">
        <f t="shared" si="12"/>
        <v>8.4639299999999987E-2</v>
      </c>
      <c r="S164" s="143">
        <v>0</v>
      </c>
      <c r="T164" s="144">
        <f t="shared" si="13"/>
        <v>0</v>
      </c>
      <c r="AR164" s="145" t="s">
        <v>220</v>
      </c>
      <c r="AT164" s="145" t="s">
        <v>225</v>
      </c>
      <c r="AU164" s="145" t="s">
        <v>89</v>
      </c>
      <c r="AY164" s="13" t="s">
        <v>191</v>
      </c>
      <c r="BE164" s="146">
        <f t="shared" si="14"/>
        <v>0</v>
      </c>
      <c r="BF164" s="146">
        <f t="shared" si="15"/>
        <v>373.541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89</v>
      </c>
      <c r="BK164" s="147">
        <f t="shared" si="19"/>
        <v>373.541</v>
      </c>
      <c r="BL164" s="13" t="s">
        <v>197</v>
      </c>
      <c r="BM164" s="145" t="s">
        <v>298</v>
      </c>
    </row>
    <row r="165" spans="2:65" s="11" customFormat="1" ht="22.9" customHeight="1">
      <c r="B165" s="124"/>
      <c r="D165" s="125" t="s">
        <v>75</v>
      </c>
      <c r="E165" s="133" t="s">
        <v>125</v>
      </c>
      <c r="F165" s="133" t="s">
        <v>299</v>
      </c>
      <c r="J165" s="134">
        <f>BK165</f>
        <v>25057.461000000003</v>
      </c>
      <c r="L165" s="124"/>
      <c r="M165" s="128"/>
      <c r="P165" s="129">
        <f>SUM(P166:P169)</f>
        <v>553.16869923000002</v>
      </c>
      <c r="R165" s="129">
        <f>SUM(R166:R169)</f>
        <v>98.844410550000006</v>
      </c>
      <c r="T165" s="130">
        <f>SUM(T166:T169)</f>
        <v>0</v>
      </c>
      <c r="AR165" s="125" t="s">
        <v>83</v>
      </c>
      <c r="AT165" s="131" t="s">
        <v>75</v>
      </c>
      <c r="AU165" s="131" t="s">
        <v>83</v>
      </c>
      <c r="AY165" s="125" t="s">
        <v>191</v>
      </c>
      <c r="BK165" s="132">
        <f>SUM(BK166:BK169)</f>
        <v>25057.461000000003</v>
      </c>
    </row>
    <row r="166" spans="2:65" s="1" customFormat="1" ht="22.15" customHeight="1">
      <c r="B166" s="25"/>
      <c r="C166" s="135" t="s">
        <v>300</v>
      </c>
      <c r="D166" s="135" t="s">
        <v>193</v>
      </c>
      <c r="E166" s="136" t="s">
        <v>301</v>
      </c>
      <c r="F166" s="137" t="s">
        <v>302</v>
      </c>
      <c r="G166" s="138" t="s">
        <v>196</v>
      </c>
      <c r="H166" s="139">
        <v>40.146999999999998</v>
      </c>
      <c r="I166" s="139">
        <v>119.322</v>
      </c>
      <c r="J166" s="139">
        <f>ROUND(I166*H166,3)</f>
        <v>4790.42</v>
      </c>
      <c r="K166" s="140"/>
      <c r="L166" s="25"/>
      <c r="M166" s="141" t="s">
        <v>1</v>
      </c>
      <c r="N166" s="142" t="s">
        <v>42</v>
      </c>
      <c r="O166" s="143">
        <v>1.00769</v>
      </c>
      <c r="P166" s="143">
        <f>O166*H166</f>
        <v>40.455730429999996</v>
      </c>
      <c r="Q166" s="143">
        <v>2.3254700000000001</v>
      </c>
      <c r="R166" s="143">
        <f>Q166*H166</f>
        <v>93.360644090000008</v>
      </c>
      <c r="S166" s="143">
        <v>0</v>
      </c>
      <c r="T166" s="144">
        <f>S166*H166</f>
        <v>0</v>
      </c>
      <c r="AR166" s="145" t="s">
        <v>197</v>
      </c>
      <c r="AT166" s="145" t="s">
        <v>193</v>
      </c>
      <c r="AU166" s="145" t="s">
        <v>89</v>
      </c>
      <c r="AY166" s="13" t="s">
        <v>191</v>
      </c>
      <c r="BE166" s="146">
        <f>IF(N166="základná",J166,0)</f>
        <v>0</v>
      </c>
      <c r="BF166" s="146">
        <f>IF(N166="znížená",J166,0)</f>
        <v>4790.42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89</v>
      </c>
      <c r="BK166" s="147">
        <f>ROUND(I166*H166,3)</f>
        <v>4790.42</v>
      </c>
      <c r="BL166" s="13" t="s">
        <v>197</v>
      </c>
      <c r="BM166" s="145" t="s">
        <v>303</v>
      </c>
    </row>
    <row r="167" spans="2:65" s="1" customFormat="1" ht="22.15" customHeight="1">
      <c r="B167" s="25"/>
      <c r="C167" s="135" t="s">
        <v>304</v>
      </c>
      <c r="D167" s="135" t="s">
        <v>193</v>
      </c>
      <c r="E167" s="136" t="s">
        <v>305</v>
      </c>
      <c r="F167" s="137" t="s">
        <v>306</v>
      </c>
      <c r="G167" s="138" t="s">
        <v>233</v>
      </c>
      <c r="H167" s="139">
        <v>474.45400000000001</v>
      </c>
      <c r="I167" s="139">
        <v>19.268000000000001</v>
      </c>
      <c r="J167" s="139">
        <f>ROUND(I167*H167,3)</f>
        <v>9141.7800000000007</v>
      </c>
      <c r="K167" s="140"/>
      <c r="L167" s="25"/>
      <c r="M167" s="141" t="s">
        <v>1</v>
      </c>
      <c r="N167" s="142" t="s">
        <v>42</v>
      </c>
      <c r="O167" s="143">
        <v>0.45676</v>
      </c>
      <c r="P167" s="143">
        <f>O167*H167</f>
        <v>216.71160904000001</v>
      </c>
      <c r="Q167" s="143">
        <v>3.3500000000000001E-3</v>
      </c>
      <c r="R167" s="143">
        <f>Q167*H167</f>
        <v>1.5894209000000001</v>
      </c>
      <c r="S167" s="143">
        <v>0</v>
      </c>
      <c r="T167" s="144">
        <f>S167*H167</f>
        <v>0</v>
      </c>
      <c r="AR167" s="145" t="s">
        <v>197</v>
      </c>
      <c r="AT167" s="145" t="s">
        <v>193</v>
      </c>
      <c r="AU167" s="145" t="s">
        <v>89</v>
      </c>
      <c r="AY167" s="13" t="s">
        <v>191</v>
      </c>
      <c r="BE167" s="146">
        <f>IF(N167="základná",J167,0)</f>
        <v>0</v>
      </c>
      <c r="BF167" s="146">
        <f>IF(N167="znížená",J167,0)</f>
        <v>9141.7800000000007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89</v>
      </c>
      <c r="BK167" s="147">
        <f>ROUND(I167*H167,3)</f>
        <v>9141.7800000000007</v>
      </c>
      <c r="BL167" s="13" t="s">
        <v>197</v>
      </c>
      <c r="BM167" s="145" t="s">
        <v>307</v>
      </c>
    </row>
    <row r="168" spans="2:65" s="1" customFormat="1" ht="22.15" customHeight="1">
      <c r="B168" s="25"/>
      <c r="C168" s="135" t="s">
        <v>308</v>
      </c>
      <c r="D168" s="135" t="s">
        <v>193</v>
      </c>
      <c r="E168" s="136" t="s">
        <v>309</v>
      </c>
      <c r="F168" s="137" t="s">
        <v>310</v>
      </c>
      <c r="G168" s="138" t="s">
        <v>233</v>
      </c>
      <c r="H168" s="139">
        <v>474.45400000000001</v>
      </c>
      <c r="I168" s="139">
        <v>6.1870000000000003</v>
      </c>
      <c r="J168" s="139">
        <f>ROUND(I168*H168,3)</f>
        <v>2935.4470000000001</v>
      </c>
      <c r="K168" s="140"/>
      <c r="L168" s="25"/>
      <c r="M168" s="141" t="s">
        <v>1</v>
      </c>
      <c r="N168" s="142" t="s">
        <v>42</v>
      </c>
      <c r="O168" s="143">
        <v>0.33444000000000002</v>
      </c>
      <c r="P168" s="143">
        <f>O168*H168</f>
        <v>158.67639576000002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197</v>
      </c>
      <c r="AT168" s="145" t="s">
        <v>193</v>
      </c>
      <c r="AU168" s="145" t="s">
        <v>89</v>
      </c>
      <c r="AY168" s="13" t="s">
        <v>191</v>
      </c>
      <c r="BE168" s="146">
        <f>IF(N168="základná",J168,0)</f>
        <v>0</v>
      </c>
      <c r="BF168" s="146">
        <f>IF(N168="znížená",J168,0)</f>
        <v>2935.4470000000001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89</v>
      </c>
      <c r="BK168" s="147">
        <f>ROUND(I168*H168,3)</f>
        <v>2935.4470000000001</v>
      </c>
      <c r="BL168" s="13" t="s">
        <v>197</v>
      </c>
      <c r="BM168" s="145" t="s">
        <v>311</v>
      </c>
    </row>
    <row r="169" spans="2:65" s="1" customFormat="1" ht="14.45" customHeight="1">
      <c r="B169" s="25"/>
      <c r="C169" s="135" t="s">
        <v>312</v>
      </c>
      <c r="D169" s="135" t="s">
        <v>193</v>
      </c>
      <c r="E169" s="136" t="s">
        <v>313</v>
      </c>
      <c r="F169" s="137" t="s">
        <v>314</v>
      </c>
      <c r="G169" s="138" t="s">
        <v>228</v>
      </c>
      <c r="H169" s="139">
        <v>3.8359999999999999</v>
      </c>
      <c r="I169" s="139">
        <v>2134.9879999999998</v>
      </c>
      <c r="J169" s="139">
        <f>ROUND(I169*H169,3)</f>
        <v>8189.8140000000003</v>
      </c>
      <c r="K169" s="140"/>
      <c r="L169" s="25"/>
      <c r="M169" s="141" t="s">
        <v>1</v>
      </c>
      <c r="N169" s="142" t="s">
        <v>42</v>
      </c>
      <c r="O169" s="143">
        <v>35.798999999999999</v>
      </c>
      <c r="P169" s="143">
        <f>O169*H169</f>
        <v>137.32496399999999</v>
      </c>
      <c r="Q169" s="143">
        <v>1.0152099999999999</v>
      </c>
      <c r="R169" s="143">
        <f>Q169*H169</f>
        <v>3.8943455599999997</v>
      </c>
      <c r="S169" s="143">
        <v>0</v>
      </c>
      <c r="T169" s="144">
        <f>S169*H169</f>
        <v>0</v>
      </c>
      <c r="AR169" s="145" t="s">
        <v>197</v>
      </c>
      <c r="AT169" s="145" t="s">
        <v>193</v>
      </c>
      <c r="AU169" s="145" t="s">
        <v>89</v>
      </c>
      <c r="AY169" s="13" t="s">
        <v>191</v>
      </c>
      <c r="BE169" s="146">
        <f>IF(N169="základná",J169,0)</f>
        <v>0</v>
      </c>
      <c r="BF169" s="146">
        <f>IF(N169="znížená",J169,0)</f>
        <v>8189.8140000000003</v>
      </c>
      <c r="BG169" s="146">
        <f>IF(N169="zákl. prenesená",J169,0)</f>
        <v>0</v>
      </c>
      <c r="BH169" s="146">
        <f>IF(N169="zníž. prenesená",J169,0)</f>
        <v>0</v>
      </c>
      <c r="BI169" s="146">
        <f>IF(N169="nulová",J169,0)</f>
        <v>0</v>
      </c>
      <c r="BJ169" s="13" t="s">
        <v>89</v>
      </c>
      <c r="BK169" s="147">
        <f>ROUND(I169*H169,3)</f>
        <v>8189.8140000000003</v>
      </c>
      <c r="BL169" s="13" t="s">
        <v>197</v>
      </c>
      <c r="BM169" s="145" t="s">
        <v>315</v>
      </c>
    </row>
    <row r="170" spans="2:65" s="11" customFormat="1" ht="22.9" customHeight="1">
      <c r="B170" s="124"/>
      <c r="D170" s="125" t="s">
        <v>75</v>
      </c>
      <c r="E170" s="133" t="s">
        <v>208</v>
      </c>
      <c r="F170" s="133" t="s">
        <v>316</v>
      </c>
      <c r="J170" s="134">
        <f>BK170</f>
        <v>3248.194</v>
      </c>
      <c r="L170" s="124"/>
      <c r="M170" s="128"/>
      <c r="P170" s="129">
        <f>SUM(P171:P174)</f>
        <v>29.626294999999999</v>
      </c>
      <c r="R170" s="129">
        <f>SUM(R171:R174)</f>
        <v>129.31951230000001</v>
      </c>
      <c r="T170" s="130">
        <f>SUM(T171:T174)</f>
        <v>0</v>
      </c>
      <c r="AR170" s="125" t="s">
        <v>83</v>
      </c>
      <c r="AT170" s="131" t="s">
        <v>75</v>
      </c>
      <c r="AU170" s="131" t="s">
        <v>83</v>
      </c>
      <c r="AY170" s="125" t="s">
        <v>191</v>
      </c>
      <c r="BK170" s="132">
        <f>SUM(BK171:BK174)</f>
        <v>3248.194</v>
      </c>
    </row>
    <row r="171" spans="2:65" s="1" customFormat="1" ht="30" customHeight="1">
      <c r="B171" s="25"/>
      <c r="C171" s="135" t="s">
        <v>317</v>
      </c>
      <c r="D171" s="135" t="s">
        <v>193</v>
      </c>
      <c r="E171" s="136" t="s">
        <v>318</v>
      </c>
      <c r="F171" s="137" t="s">
        <v>319</v>
      </c>
      <c r="G171" s="138" t="s">
        <v>233</v>
      </c>
      <c r="H171" s="139">
        <v>63.78</v>
      </c>
      <c r="I171" s="139">
        <v>3.03</v>
      </c>
      <c r="J171" s="139">
        <f>ROUND(I171*H171,3)</f>
        <v>193.25299999999999</v>
      </c>
      <c r="K171" s="140"/>
      <c r="L171" s="25"/>
      <c r="M171" s="141" t="s">
        <v>1</v>
      </c>
      <c r="N171" s="142" t="s">
        <v>42</v>
      </c>
      <c r="O171" s="143">
        <v>2.5000000000000001E-2</v>
      </c>
      <c r="P171" s="143">
        <f>O171*H171</f>
        <v>1.5945</v>
      </c>
      <c r="Q171" s="143">
        <v>0.2024</v>
      </c>
      <c r="R171" s="143">
        <f>Q171*H171</f>
        <v>12.909072</v>
      </c>
      <c r="S171" s="143">
        <v>0</v>
      </c>
      <c r="T171" s="144">
        <f>S171*H171</f>
        <v>0</v>
      </c>
      <c r="AR171" s="145" t="s">
        <v>197</v>
      </c>
      <c r="AT171" s="145" t="s">
        <v>193</v>
      </c>
      <c r="AU171" s="145" t="s">
        <v>89</v>
      </c>
      <c r="AY171" s="13" t="s">
        <v>191</v>
      </c>
      <c r="BE171" s="146">
        <f>IF(N171="základná",J171,0)</f>
        <v>0</v>
      </c>
      <c r="BF171" s="146">
        <f>IF(N171="znížená",J171,0)</f>
        <v>193.25299999999999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3" t="s">
        <v>89</v>
      </c>
      <c r="BK171" s="147">
        <f>ROUND(I171*H171,3)</f>
        <v>193.25299999999999</v>
      </c>
      <c r="BL171" s="13" t="s">
        <v>197</v>
      </c>
      <c r="BM171" s="145" t="s">
        <v>320</v>
      </c>
    </row>
    <row r="172" spans="2:65" s="1" customFormat="1" ht="22.15" customHeight="1">
      <c r="B172" s="25"/>
      <c r="C172" s="135" t="s">
        <v>321</v>
      </c>
      <c r="D172" s="135" t="s">
        <v>193</v>
      </c>
      <c r="E172" s="136" t="s">
        <v>322</v>
      </c>
      <c r="F172" s="137" t="s">
        <v>323</v>
      </c>
      <c r="G172" s="138" t="s">
        <v>233</v>
      </c>
      <c r="H172" s="139">
        <v>271.17500000000001</v>
      </c>
      <c r="I172" s="139">
        <v>8.0340000000000007</v>
      </c>
      <c r="J172" s="139">
        <f>ROUND(I172*H172,3)</f>
        <v>2178.62</v>
      </c>
      <c r="K172" s="140"/>
      <c r="L172" s="25"/>
      <c r="M172" s="141" t="s">
        <v>1</v>
      </c>
      <c r="N172" s="142" t="s">
        <v>42</v>
      </c>
      <c r="O172" s="143">
        <v>5.2999999999999999E-2</v>
      </c>
      <c r="P172" s="143">
        <f>O172*H172</f>
        <v>14.372275</v>
      </c>
      <c r="Q172" s="143">
        <v>0.36834</v>
      </c>
      <c r="R172" s="143">
        <f>Q172*H172</f>
        <v>99.884599500000007</v>
      </c>
      <c r="S172" s="143">
        <v>0</v>
      </c>
      <c r="T172" s="144">
        <f>S172*H172</f>
        <v>0</v>
      </c>
      <c r="AR172" s="145" t="s">
        <v>197</v>
      </c>
      <c r="AT172" s="145" t="s">
        <v>193</v>
      </c>
      <c r="AU172" s="145" t="s">
        <v>89</v>
      </c>
      <c r="AY172" s="13" t="s">
        <v>191</v>
      </c>
      <c r="BE172" s="146">
        <f>IF(N172="základná",J172,0)</f>
        <v>0</v>
      </c>
      <c r="BF172" s="146">
        <f>IF(N172="znížená",J172,0)</f>
        <v>2178.62</v>
      </c>
      <c r="BG172" s="146">
        <f>IF(N172="zákl. prenesená",J172,0)</f>
        <v>0</v>
      </c>
      <c r="BH172" s="146">
        <f>IF(N172="zníž. prenesená",J172,0)</f>
        <v>0</v>
      </c>
      <c r="BI172" s="146">
        <f>IF(N172="nulová",J172,0)</f>
        <v>0</v>
      </c>
      <c r="BJ172" s="13" t="s">
        <v>89</v>
      </c>
      <c r="BK172" s="147">
        <f>ROUND(I172*H172,3)</f>
        <v>2178.62</v>
      </c>
      <c r="BL172" s="13" t="s">
        <v>197</v>
      </c>
      <c r="BM172" s="145" t="s">
        <v>324</v>
      </c>
    </row>
    <row r="173" spans="2:65" s="1" customFormat="1" ht="22.15" customHeight="1">
      <c r="B173" s="25"/>
      <c r="C173" s="135" t="s">
        <v>325</v>
      </c>
      <c r="D173" s="135" t="s">
        <v>193</v>
      </c>
      <c r="E173" s="136" t="s">
        <v>326</v>
      </c>
      <c r="F173" s="137" t="s">
        <v>327</v>
      </c>
      <c r="G173" s="138" t="s">
        <v>233</v>
      </c>
      <c r="H173" s="139">
        <v>53.38</v>
      </c>
      <c r="I173" s="139">
        <v>12.349</v>
      </c>
      <c r="J173" s="139">
        <f>ROUND(I173*H173,3)</f>
        <v>659.19</v>
      </c>
      <c r="K173" s="140"/>
      <c r="L173" s="25"/>
      <c r="M173" s="141" t="s">
        <v>1</v>
      </c>
      <c r="N173" s="142" t="s">
        <v>42</v>
      </c>
      <c r="O173" s="143">
        <v>0.184</v>
      </c>
      <c r="P173" s="143">
        <f>O173*H173</f>
        <v>9.8219200000000004</v>
      </c>
      <c r="Q173" s="143">
        <v>0.24156</v>
      </c>
      <c r="R173" s="143">
        <f>Q173*H173</f>
        <v>12.894472800000001</v>
      </c>
      <c r="S173" s="143">
        <v>0</v>
      </c>
      <c r="T173" s="144">
        <f>S173*H173</f>
        <v>0</v>
      </c>
      <c r="AR173" s="145" t="s">
        <v>197</v>
      </c>
      <c r="AT173" s="145" t="s">
        <v>193</v>
      </c>
      <c r="AU173" s="145" t="s">
        <v>89</v>
      </c>
      <c r="AY173" s="13" t="s">
        <v>191</v>
      </c>
      <c r="BE173" s="146">
        <f>IF(N173="základná",J173,0)</f>
        <v>0</v>
      </c>
      <c r="BF173" s="146">
        <f>IF(N173="znížená",J173,0)</f>
        <v>659.19</v>
      </c>
      <c r="BG173" s="146">
        <f>IF(N173="zákl. prenesená",J173,0)</f>
        <v>0</v>
      </c>
      <c r="BH173" s="146">
        <f>IF(N173="zníž. prenesená",J173,0)</f>
        <v>0</v>
      </c>
      <c r="BI173" s="146">
        <f>IF(N173="nulová",J173,0)</f>
        <v>0</v>
      </c>
      <c r="BJ173" s="13" t="s">
        <v>89</v>
      </c>
      <c r="BK173" s="147">
        <f>ROUND(I173*H173,3)</f>
        <v>659.19</v>
      </c>
      <c r="BL173" s="13" t="s">
        <v>197</v>
      </c>
      <c r="BM173" s="145" t="s">
        <v>328</v>
      </c>
    </row>
    <row r="174" spans="2:65" s="1" customFormat="1" ht="22.15" customHeight="1">
      <c r="B174" s="25"/>
      <c r="C174" s="135" t="s">
        <v>329</v>
      </c>
      <c r="D174" s="135" t="s">
        <v>193</v>
      </c>
      <c r="E174" s="136" t="s">
        <v>330</v>
      </c>
      <c r="F174" s="137" t="s">
        <v>331</v>
      </c>
      <c r="G174" s="138" t="s">
        <v>233</v>
      </c>
      <c r="H174" s="139">
        <v>10.4</v>
      </c>
      <c r="I174" s="139">
        <v>20.878</v>
      </c>
      <c r="J174" s="139">
        <f>ROUND(I174*H174,3)</f>
        <v>217.131</v>
      </c>
      <c r="K174" s="140"/>
      <c r="L174" s="25"/>
      <c r="M174" s="141" t="s">
        <v>1</v>
      </c>
      <c r="N174" s="142" t="s">
        <v>42</v>
      </c>
      <c r="O174" s="143">
        <v>0.36899999999999999</v>
      </c>
      <c r="P174" s="143">
        <f>O174*H174</f>
        <v>3.8376000000000001</v>
      </c>
      <c r="Q174" s="143">
        <v>0.34916999999999998</v>
      </c>
      <c r="R174" s="143">
        <f>Q174*H174</f>
        <v>3.6313679999999997</v>
      </c>
      <c r="S174" s="143">
        <v>0</v>
      </c>
      <c r="T174" s="144">
        <f>S174*H174</f>
        <v>0</v>
      </c>
      <c r="AR174" s="145" t="s">
        <v>197</v>
      </c>
      <c r="AT174" s="145" t="s">
        <v>193</v>
      </c>
      <c r="AU174" s="145" t="s">
        <v>89</v>
      </c>
      <c r="AY174" s="13" t="s">
        <v>191</v>
      </c>
      <c r="BE174" s="146">
        <f>IF(N174="základná",J174,0)</f>
        <v>0</v>
      </c>
      <c r="BF174" s="146">
        <f>IF(N174="znížená",J174,0)</f>
        <v>217.131</v>
      </c>
      <c r="BG174" s="146">
        <f>IF(N174="zákl. prenesená",J174,0)</f>
        <v>0</v>
      </c>
      <c r="BH174" s="146">
        <f>IF(N174="zníž. prenesená",J174,0)</f>
        <v>0</v>
      </c>
      <c r="BI174" s="146">
        <f>IF(N174="nulová",J174,0)</f>
        <v>0</v>
      </c>
      <c r="BJ174" s="13" t="s">
        <v>89</v>
      </c>
      <c r="BK174" s="147">
        <f>ROUND(I174*H174,3)</f>
        <v>217.131</v>
      </c>
      <c r="BL174" s="13" t="s">
        <v>197</v>
      </c>
      <c r="BM174" s="145" t="s">
        <v>332</v>
      </c>
    </row>
    <row r="175" spans="2:65" s="11" customFormat="1" ht="22.9" customHeight="1">
      <c r="B175" s="124"/>
      <c r="D175" s="125" t="s">
        <v>75</v>
      </c>
      <c r="E175" s="133" t="s">
        <v>212</v>
      </c>
      <c r="F175" s="133" t="s">
        <v>333</v>
      </c>
      <c r="J175" s="134">
        <f>BK175</f>
        <v>13553.502999999999</v>
      </c>
      <c r="L175" s="124"/>
      <c r="M175" s="128"/>
      <c r="P175" s="129">
        <f>SUM(P176:P180)</f>
        <v>347.56481158000003</v>
      </c>
      <c r="R175" s="129">
        <f>SUM(R176:R180)</f>
        <v>146.50138934</v>
      </c>
      <c r="T175" s="130">
        <f>SUM(T176:T180)</f>
        <v>0</v>
      </c>
      <c r="AR175" s="125" t="s">
        <v>83</v>
      </c>
      <c r="AT175" s="131" t="s">
        <v>75</v>
      </c>
      <c r="AU175" s="131" t="s">
        <v>83</v>
      </c>
      <c r="AY175" s="125" t="s">
        <v>191</v>
      </c>
      <c r="BK175" s="132">
        <f>SUM(BK176:BK180)</f>
        <v>13553.502999999999</v>
      </c>
    </row>
    <row r="176" spans="2:65" s="1" customFormat="1" ht="22.15" customHeight="1">
      <c r="B176" s="25"/>
      <c r="C176" s="135" t="s">
        <v>334</v>
      </c>
      <c r="D176" s="135" t="s">
        <v>193</v>
      </c>
      <c r="E176" s="136" t="s">
        <v>335</v>
      </c>
      <c r="F176" s="137" t="s">
        <v>336</v>
      </c>
      <c r="G176" s="138" t="s">
        <v>233</v>
      </c>
      <c r="H176" s="139">
        <v>122.989</v>
      </c>
      <c r="I176" s="139">
        <v>13.916</v>
      </c>
      <c r="J176" s="139">
        <f>ROUND(I176*H176,3)</f>
        <v>1711.5150000000001</v>
      </c>
      <c r="K176" s="140"/>
      <c r="L176" s="25"/>
      <c r="M176" s="141" t="s">
        <v>1</v>
      </c>
      <c r="N176" s="142" t="s">
        <v>42</v>
      </c>
      <c r="O176" s="143">
        <v>0.36774000000000001</v>
      </c>
      <c r="P176" s="143">
        <f>O176*H176</f>
        <v>45.227974860000003</v>
      </c>
      <c r="Q176" s="143">
        <v>3.62E-3</v>
      </c>
      <c r="R176" s="143">
        <f>Q176*H176</f>
        <v>0.44522018000000002</v>
      </c>
      <c r="S176" s="143">
        <v>0</v>
      </c>
      <c r="T176" s="144">
        <f>S176*H176</f>
        <v>0</v>
      </c>
      <c r="AR176" s="145" t="s">
        <v>197</v>
      </c>
      <c r="AT176" s="145" t="s">
        <v>193</v>
      </c>
      <c r="AU176" s="145" t="s">
        <v>89</v>
      </c>
      <c r="AY176" s="13" t="s">
        <v>191</v>
      </c>
      <c r="BE176" s="146">
        <f>IF(N176="základná",J176,0)</f>
        <v>0</v>
      </c>
      <c r="BF176" s="146">
        <f>IF(N176="znížená",J176,0)</f>
        <v>1711.5150000000001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3" t="s">
        <v>89</v>
      </c>
      <c r="BK176" s="147">
        <f>ROUND(I176*H176,3)</f>
        <v>1711.5150000000001</v>
      </c>
      <c r="BL176" s="13" t="s">
        <v>197</v>
      </c>
      <c r="BM176" s="145" t="s">
        <v>337</v>
      </c>
    </row>
    <row r="177" spans="2:65" s="1" customFormat="1" ht="22.15" customHeight="1">
      <c r="B177" s="25"/>
      <c r="C177" s="135" t="s">
        <v>338</v>
      </c>
      <c r="D177" s="135" t="s">
        <v>193</v>
      </c>
      <c r="E177" s="136" t="s">
        <v>339</v>
      </c>
      <c r="F177" s="137" t="s">
        <v>792</v>
      </c>
      <c r="G177" s="138" t="s">
        <v>233</v>
      </c>
      <c r="H177" s="139">
        <v>124.11799999999999</v>
      </c>
      <c r="I177" s="139">
        <v>27.3</v>
      </c>
      <c r="J177" s="139">
        <f>ROUND(I177*H177,3)</f>
        <v>3388.4209999999998</v>
      </c>
      <c r="K177" s="140"/>
      <c r="L177" s="25"/>
      <c r="M177" s="141" t="s">
        <v>1</v>
      </c>
      <c r="N177" s="142" t="s">
        <v>42</v>
      </c>
      <c r="O177" s="143">
        <v>0.74348000000000003</v>
      </c>
      <c r="P177" s="143">
        <f>O177*H177</f>
        <v>92.279250640000001</v>
      </c>
      <c r="Q177" s="143">
        <v>1.136E-2</v>
      </c>
      <c r="R177" s="143">
        <f>Q177*H177</f>
        <v>1.40998048</v>
      </c>
      <c r="S177" s="143">
        <v>0</v>
      </c>
      <c r="T177" s="144">
        <f>S177*H177</f>
        <v>0</v>
      </c>
      <c r="AR177" s="145" t="s">
        <v>197</v>
      </c>
      <c r="AT177" s="145" t="s">
        <v>193</v>
      </c>
      <c r="AU177" s="145" t="s">
        <v>89</v>
      </c>
      <c r="AY177" s="13" t="s">
        <v>191</v>
      </c>
      <c r="BE177" s="146">
        <f>IF(N177="základná",J177,0)</f>
        <v>0</v>
      </c>
      <c r="BF177" s="146">
        <f>IF(N177="znížená",J177,0)</f>
        <v>3388.4209999999998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3" t="s">
        <v>89</v>
      </c>
      <c r="BK177" s="147">
        <f>ROUND(I177*H177,3)</f>
        <v>3388.4209999999998</v>
      </c>
      <c r="BL177" s="13" t="s">
        <v>197</v>
      </c>
      <c r="BM177" s="145" t="s">
        <v>341</v>
      </c>
    </row>
    <row r="178" spans="2:65" s="1" customFormat="1" ht="22.15" customHeight="1">
      <c r="B178" s="25"/>
      <c r="C178" s="135" t="s">
        <v>342</v>
      </c>
      <c r="D178" s="135" t="s">
        <v>193</v>
      </c>
      <c r="E178" s="136" t="s">
        <v>343</v>
      </c>
      <c r="F178" s="137" t="s">
        <v>344</v>
      </c>
      <c r="G178" s="138" t="s">
        <v>196</v>
      </c>
      <c r="H178" s="139">
        <v>62.86</v>
      </c>
      <c r="I178" s="139">
        <v>113.42700000000001</v>
      </c>
      <c r="J178" s="139">
        <f>ROUND(I178*H178,3)</f>
        <v>7130.0209999999997</v>
      </c>
      <c r="K178" s="140"/>
      <c r="L178" s="25"/>
      <c r="M178" s="141" t="s">
        <v>1</v>
      </c>
      <c r="N178" s="142" t="s">
        <v>42</v>
      </c>
      <c r="O178" s="143">
        <v>2.5750000000000002</v>
      </c>
      <c r="P178" s="143">
        <f>O178*H178</f>
        <v>161.86450000000002</v>
      </c>
      <c r="Q178" s="143">
        <v>2.2910300000000001</v>
      </c>
      <c r="R178" s="143">
        <f>Q178*H178</f>
        <v>144.01414579999999</v>
      </c>
      <c r="S178" s="143">
        <v>0</v>
      </c>
      <c r="T178" s="144">
        <f>S178*H178</f>
        <v>0</v>
      </c>
      <c r="AR178" s="145" t="s">
        <v>197</v>
      </c>
      <c r="AT178" s="145" t="s">
        <v>193</v>
      </c>
      <c r="AU178" s="145" t="s">
        <v>89</v>
      </c>
      <c r="AY178" s="13" t="s">
        <v>191</v>
      </c>
      <c r="BE178" s="146">
        <f>IF(N178="základná",J178,0)</f>
        <v>0</v>
      </c>
      <c r="BF178" s="146">
        <f>IF(N178="znížená",J178,0)</f>
        <v>7130.0209999999997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3" t="s">
        <v>89</v>
      </c>
      <c r="BK178" s="147">
        <f>ROUND(I178*H178,3)</f>
        <v>7130.0209999999997</v>
      </c>
      <c r="BL178" s="13" t="s">
        <v>197</v>
      </c>
      <c r="BM178" s="145" t="s">
        <v>345</v>
      </c>
    </row>
    <row r="179" spans="2:65" s="1" customFormat="1" ht="19.899999999999999" customHeight="1">
      <c r="B179" s="25"/>
      <c r="C179" s="135" t="s">
        <v>346</v>
      </c>
      <c r="D179" s="135" t="s">
        <v>193</v>
      </c>
      <c r="E179" s="136" t="s">
        <v>347</v>
      </c>
      <c r="F179" s="137" t="s">
        <v>348</v>
      </c>
      <c r="G179" s="138" t="s">
        <v>233</v>
      </c>
      <c r="H179" s="139">
        <v>73.408000000000001</v>
      </c>
      <c r="I179" s="139">
        <v>13.968999999999999</v>
      </c>
      <c r="J179" s="139">
        <f>ROUND(I179*H179,3)</f>
        <v>1025.4359999999999</v>
      </c>
      <c r="K179" s="140"/>
      <c r="L179" s="25"/>
      <c r="M179" s="141" t="s">
        <v>1</v>
      </c>
      <c r="N179" s="142" t="s">
        <v>42</v>
      </c>
      <c r="O179" s="143">
        <v>0.40850999999999998</v>
      </c>
      <c r="P179" s="143">
        <f>O179*H179</f>
        <v>29.987902079999998</v>
      </c>
      <c r="Q179" s="143">
        <v>8.6099999999999996E-3</v>
      </c>
      <c r="R179" s="143">
        <f>Q179*H179</f>
        <v>0.63204287999999997</v>
      </c>
      <c r="S179" s="143">
        <v>0</v>
      </c>
      <c r="T179" s="144">
        <f>S179*H179</f>
        <v>0</v>
      </c>
      <c r="AR179" s="145" t="s">
        <v>197</v>
      </c>
      <c r="AT179" s="145" t="s">
        <v>193</v>
      </c>
      <c r="AU179" s="145" t="s">
        <v>89</v>
      </c>
      <c r="AY179" s="13" t="s">
        <v>191</v>
      </c>
      <c r="BE179" s="146">
        <f>IF(N179="základná",J179,0)</f>
        <v>0</v>
      </c>
      <c r="BF179" s="146">
        <f>IF(N179="znížená",J179,0)</f>
        <v>1025.4359999999999</v>
      </c>
      <c r="BG179" s="146">
        <f>IF(N179="zákl. prenesená",J179,0)</f>
        <v>0</v>
      </c>
      <c r="BH179" s="146">
        <f>IF(N179="zníž. prenesená",J179,0)</f>
        <v>0</v>
      </c>
      <c r="BI179" s="146">
        <f>IF(N179="nulová",J179,0)</f>
        <v>0</v>
      </c>
      <c r="BJ179" s="13" t="s">
        <v>89</v>
      </c>
      <c r="BK179" s="147">
        <f>ROUND(I179*H179,3)</f>
        <v>1025.4359999999999</v>
      </c>
      <c r="BL179" s="13" t="s">
        <v>197</v>
      </c>
      <c r="BM179" s="145" t="s">
        <v>349</v>
      </c>
    </row>
    <row r="180" spans="2:65" s="1" customFormat="1" ht="19.899999999999999" customHeight="1">
      <c r="B180" s="25"/>
      <c r="C180" s="135" t="s">
        <v>350</v>
      </c>
      <c r="D180" s="135" t="s">
        <v>193</v>
      </c>
      <c r="E180" s="136" t="s">
        <v>351</v>
      </c>
      <c r="F180" s="137" t="s">
        <v>352</v>
      </c>
      <c r="G180" s="138" t="s">
        <v>233</v>
      </c>
      <c r="H180" s="139">
        <v>73.408000000000001</v>
      </c>
      <c r="I180" s="139">
        <v>4.0609999999999999</v>
      </c>
      <c r="J180" s="139">
        <f>ROUND(I180*H180,3)</f>
        <v>298.11</v>
      </c>
      <c r="K180" s="140"/>
      <c r="L180" s="25"/>
      <c r="M180" s="141" t="s">
        <v>1</v>
      </c>
      <c r="N180" s="142" t="s">
        <v>42</v>
      </c>
      <c r="O180" s="143">
        <v>0.248</v>
      </c>
      <c r="P180" s="143">
        <f>O180*H180</f>
        <v>18.205183999999999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197</v>
      </c>
      <c r="AT180" s="145" t="s">
        <v>193</v>
      </c>
      <c r="AU180" s="145" t="s">
        <v>89</v>
      </c>
      <c r="AY180" s="13" t="s">
        <v>191</v>
      </c>
      <c r="BE180" s="146">
        <f>IF(N180="základná",J180,0)</f>
        <v>0</v>
      </c>
      <c r="BF180" s="146">
        <f>IF(N180="znížená",J180,0)</f>
        <v>298.11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3" t="s">
        <v>89</v>
      </c>
      <c r="BK180" s="147">
        <f>ROUND(I180*H180,3)</f>
        <v>298.11</v>
      </c>
      <c r="BL180" s="13" t="s">
        <v>197</v>
      </c>
      <c r="BM180" s="145" t="s">
        <v>353</v>
      </c>
    </row>
    <row r="181" spans="2:65" s="11" customFormat="1" ht="22.9" customHeight="1">
      <c r="B181" s="124"/>
      <c r="D181" s="125" t="s">
        <v>75</v>
      </c>
      <c r="E181" s="133" t="s">
        <v>224</v>
      </c>
      <c r="F181" s="133" t="s">
        <v>354</v>
      </c>
      <c r="J181" s="134">
        <f>BK181</f>
        <v>8956.1570000000011</v>
      </c>
      <c r="L181" s="124"/>
      <c r="M181" s="128"/>
      <c r="P181" s="129">
        <f>SUM(P182:P189)</f>
        <v>565.70455700000002</v>
      </c>
      <c r="R181" s="129">
        <f>SUM(R182:R189)</f>
        <v>18.417027359999999</v>
      </c>
      <c r="T181" s="130">
        <f>SUM(T182:T189)</f>
        <v>57.865600000000001</v>
      </c>
      <c r="AR181" s="125" t="s">
        <v>83</v>
      </c>
      <c r="AT181" s="131" t="s">
        <v>75</v>
      </c>
      <c r="AU181" s="131" t="s">
        <v>83</v>
      </c>
      <c r="AY181" s="125" t="s">
        <v>191</v>
      </c>
      <c r="BK181" s="132">
        <f>SUM(BK182:BK189)</f>
        <v>8956.1570000000011</v>
      </c>
    </row>
    <row r="182" spans="2:65" s="1" customFormat="1" ht="30" customHeight="1">
      <c r="B182" s="25"/>
      <c r="C182" s="135" t="s">
        <v>355</v>
      </c>
      <c r="D182" s="135" t="s">
        <v>193</v>
      </c>
      <c r="E182" s="136" t="s">
        <v>356</v>
      </c>
      <c r="F182" s="137" t="s">
        <v>357</v>
      </c>
      <c r="G182" s="138" t="s">
        <v>233</v>
      </c>
      <c r="H182" s="139">
        <v>357.54399999999998</v>
      </c>
      <c r="I182" s="139">
        <v>2.4020000000000001</v>
      </c>
      <c r="J182" s="139">
        <f t="shared" ref="J182:J189" si="20">ROUND(I182*H182,3)</f>
        <v>858.82100000000003</v>
      </c>
      <c r="K182" s="140"/>
      <c r="L182" s="25"/>
      <c r="M182" s="141" t="s">
        <v>1</v>
      </c>
      <c r="N182" s="142" t="s">
        <v>42</v>
      </c>
      <c r="O182" s="143">
        <v>0.13200000000000001</v>
      </c>
      <c r="P182" s="143">
        <f t="shared" ref="P182:P189" si="21">O182*H182</f>
        <v>47.195808</v>
      </c>
      <c r="Q182" s="143">
        <v>2.572E-2</v>
      </c>
      <c r="R182" s="143">
        <f t="shared" ref="R182:R189" si="22">Q182*H182</f>
        <v>9.196031679999999</v>
      </c>
      <c r="S182" s="143">
        <v>0</v>
      </c>
      <c r="T182" s="144">
        <f t="shared" ref="T182:T189" si="23">S182*H182</f>
        <v>0</v>
      </c>
      <c r="AR182" s="145" t="s">
        <v>197</v>
      </c>
      <c r="AT182" s="145" t="s">
        <v>193</v>
      </c>
      <c r="AU182" s="145" t="s">
        <v>89</v>
      </c>
      <c r="AY182" s="13" t="s">
        <v>191</v>
      </c>
      <c r="BE182" s="146">
        <f t="shared" ref="BE182:BE189" si="24">IF(N182="základná",J182,0)</f>
        <v>0</v>
      </c>
      <c r="BF182" s="146">
        <f t="shared" ref="BF182:BF189" si="25">IF(N182="znížená",J182,0)</f>
        <v>858.82100000000003</v>
      </c>
      <c r="BG182" s="146">
        <f t="shared" ref="BG182:BG189" si="26">IF(N182="zákl. prenesená",J182,0)</f>
        <v>0</v>
      </c>
      <c r="BH182" s="146">
        <f t="shared" ref="BH182:BH189" si="27">IF(N182="zníž. prenesená",J182,0)</f>
        <v>0</v>
      </c>
      <c r="BI182" s="146">
        <f t="shared" ref="BI182:BI189" si="28">IF(N182="nulová",J182,0)</f>
        <v>0</v>
      </c>
      <c r="BJ182" s="13" t="s">
        <v>89</v>
      </c>
      <c r="BK182" s="147">
        <f t="shared" ref="BK182:BK189" si="29">ROUND(I182*H182,3)</f>
        <v>858.82100000000003</v>
      </c>
      <c r="BL182" s="13" t="s">
        <v>197</v>
      </c>
      <c r="BM182" s="145" t="s">
        <v>358</v>
      </c>
    </row>
    <row r="183" spans="2:65" s="1" customFormat="1" ht="40.15" customHeight="1">
      <c r="B183" s="25"/>
      <c r="C183" s="135" t="s">
        <v>359</v>
      </c>
      <c r="D183" s="135" t="s">
        <v>193</v>
      </c>
      <c r="E183" s="136" t="s">
        <v>360</v>
      </c>
      <c r="F183" s="137" t="s">
        <v>361</v>
      </c>
      <c r="G183" s="138" t="s">
        <v>233</v>
      </c>
      <c r="H183" s="139">
        <v>357.54399999999998</v>
      </c>
      <c r="I183" s="139">
        <v>1.4570000000000001</v>
      </c>
      <c r="J183" s="139">
        <f t="shared" si="20"/>
        <v>520.94200000000001</v>
      </c>
      <c r="K183" s="140"/>
      <c r="L183" s="25"/>
      <c r="M183" s="141" t="s">
        <v>1</v>
      </c>
      <c r="N183" s="142" t="s">
        <v>42</v>
      </c>
      <c r="O183" s="143">
        <v>6.0000000000000001E-3</v>
      </c>
      <c r="P183" s="143">
        <f t="shared" si="21"/>
        <v>2.1452640000000001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AR183" s="145" t="s">
        <v>197</v>
      </c>
      <c r="AT183" s="145" t="s">
        <v>193</v>
      </c>
      <c r="AU183" s="145" t="s">
        <v>89</v>
      </c>
      <c r="AY183" s="13" t="s">
        <v>191</v>
      </c>
      <c r="BE183" s="146">
        <f t="shared" si="24"/>
        <v>0</v>
      </c>
      <c r="BF183" s="146">
        <f t="shared" si="25"/>
        <v>520.94200000000001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3" t="s">
        <v>89</v>
      </c>
      <c r="BK183" s="147">
        <f t="shared" si="29"/>
        <v>520.94200000000001</v>
      </c>
      <c r="BL183" s="13" t="s">
        <v>197</v>
      </c>
      <c r="BM183" s="145" t="s">
        <v>362</v>
      </c>
    </row>
    <row r="184" spans="2:65" s="1" customFormat="1" ht="30" customHeight="1">
      <c r="B184" s="25"/>
      <c r="C184" s="135" t="s">
        <v>363</v>
      </c>
      <c r="D184" s="135" t="s">
        <v>193</v>
      </c>
      <c r="E184" s="136" t="s">
        <v>364</v>
      </c>
      <c r="F184" s="137" t="s">
        <v>365</v>
      </c>
      <c r="G184" s="138" t="s">
        <v>233</v>
      </c>
      <c r="H184" s="139">
        <v>357.54399999999998</v>
      </c>
      <c r="I184" s="139">
        <v>1.5629999999999999</v>
      </c>
      <c r="J184" s="139">
        <f t="shared" si="20"/>
        <v>558.84100000000001</v>
      </c>
      <c r="K184" s="140"/>
      <c r="L184" s="25"/>
      <c r="M184" s="141" t="s">
        <v>1</v>
      </c>
      <c r="N184" s="142" t="s">
        <v>42</v>
      </c>
      <c r="O184" s="143">
        <v>9.1999999999999998E-2</v>
      </c>
      <c r="P184" s="143">
        <f t="shared" si="21"/>
        <v>32.894047999999998</v>
      </c>
      <c r="Q184" s="143">
        <v>2.572E-2</v>
      </c>
      <c r="R184" s="143">
        <f t="shared" si="22"/>
        <v>9.196031679999999</v>
      </c>
      <c r="S184" s="143">
        <v>0</v>
      </c>
      <c r="T184" s="144">
        <f t="shared" si="23"/>
        <v>0</v>
      </c>
      <c r="AR184" s="145" t="s">
        <v>197</v>
      </c>
      <c r="AT184" s="145" t="s">
        <v>193</v>
      </c>
      <c r="AU184" s="145" t="s">
        <v>89</v>
      </c>
      <c r="AY184" s="13" t="s">
        <v>191</v>
      </c>
      <c r="BE184" s="146">
        <f t="shared" si="24"/>
        <v>0</v>
      </c>
      <c r="BF184" s="146">
        <f t="shared" si="25"/>
        <v>558.84100000000001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3" t="s">
        <v>89</v>
      </c>
      <c r="BK184" s="147">
        <f t="shared" si="29"/>
        <v>558.84100000000001</v>
      </c>
      <c r="BL184" s="13" t="s">
        <v>197</v>
      </c>
      <c r="BM184" s="145" t="s">
        <v>366</v>
      </c>
    </row>
    <row r="185" spans="2:65" s="1" customFormat="1" ht="22.15" customHeight="1">
      <c r="B185" s="25"/>
      <c r="C185" s="135" t="s">
        <v>367</v>
      </c>
      <c r="D185" s="135" t="s">
        <v>193</v>
      </c>
      <c r="E185" s="136" t="s">
        <v>368</v>
      </c>
      <c r="F185" s="137" t="s">
        <v>369</v>
      </c>
      <c r="G185" s="138" t="s">
        <v>233</v>
      </c>
      <c r="H185" s="139">
        <v>624.1</v>
      </c>
      <c r="I185" s="139">
        <v>3.7</v>
      </c>
      <c r="J185" s="139">
        <f t="shared" si="20"/>
        <v>2309.17</v>
      </c>
      <c r="K185" s="140"/>
      <c r="L185" s="25"/>
      <c r="M185" s="141" t="s">
        <v>1</v>
      </c>
      <c r="N185" s="142" t="s">
        <v>42</v>
      </c>
      <c r="O185" s="143">
        <v>0.27600999999999998</v>
      </c>
      <c r="P185" s="143">
        <f t="shared" si="21"/>
        <v>172.25784099999998</v>
      </c>
      <c r="Q185" s="143">
        <v>4.0000000000000003E-5</v>
      </c>
      <c r="R185" s="143">
        <f t="shared" si="22"/>
        <v>2.4964000000000004E-2</v>
      </c>
      <c r="S185" s="143">
        <v>0</v>
      </c>
      <c r="T185" s="144">
        <f t="shared" si="23"/>
        <v>0</v>
      </c>
      <c r="AR185" s="145" t="s">
        <v>197</v>
      </c>
      <c r="AT185" s="145" t="s">
        <v>193</v>
      </c>
      <c r="AU185" s="145" t="s">
        <v>89</v>
      </c>
      <c r="AY185" s="13" t="s">
        <v>191</v>
      </c>
      <c r="BE185" s="146">
        <f t="shared" si="24"/>
        <v>0</v>
      </c>
      <c r="BF185" s="146">
        <f t="shared" si="25"/>
        <v>2309.17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3" t="s">
        <v>89</v>
      </c>
      <c r="BK185" s="147">
        <f t="shared" si="29"/>
        <v>2309.17</v>
      </c>
      <c r="BL185" s="13" t="s">
        <v>197</v>
      </c>
      <c r="BM185" s="145" t="s">
        <v>370</v>
      </c>
    </row>
    <row r="186" spans="2:65" s="1" customFormat="1" ht="30" customHeight="1">
      <c r="B186" s="25"/>
      <c r="C186" s="135" t="s">
        <v>371</v>
      </c>
      <c r="D186" s="135" t="s">
        <v>193</v>
      </c>
      <c r="E186" s="136" t="s">
        <v>372</v>
      </c>
      <c r="F186" s="137" t="s">
        <v>373</v>
      </c>
      <c r="G186" s="138" t="s">
        <v>196</v>
      </c>
      <c r="H186" s="139">
        <v>8.19</v>
      </c>
      <c r="I186" s="139">
        <v>215.321</v>
      </c>
      <c r="J186" s="139">
        <f t="shared" si="20"/>
        <v>1763.479</v>
      </c>
      <c r="K186" s="140"/>
      <c r="L186" s="25"/>
      <c r="M186" s="141" t="s">
        <v>1</v>
      </c>
      <c r="N186" s="142" t="s">
        <v>42</v>
      </c>
      <c r="O186" s="143">
        <v>12.606</v>
      </c>
      <c r="P186" s="143">
        <f t="shared" si="21"/>
        <v>103.24314</v>
      </c>
      <c r="Q186" s="143">
        <v>0</v>
      </c>
      <c r="R186" s="143">
        <f t="shared" si="22"/>
        <v>0</v>
      </c>
      <c r="S186" s="143">
        <v>2.4</v>
      </c>
      <c r="T186" s="144">
        <f t="shared" si="23"/>
        <v>19.655999999999999</v>
      </c>
      <c r="AR186" s="145" t="s">
        <v>197</v>
      </c>
      <c r="AT186" s="145" t="s">
        <v>193</v>
      </c>
      <c r="AU186" s="145" t="s">
        <v>89</v>
      </c>
      <c r="AY186" s="13" t="s">
        <v>191</v>
      </c>
      <c r="BE186" s="146">
        <f t="shared" si="24"/>
        <v>0</v>
      </c>
      <c r="BF186" s="146">
        <f t="shared" si="25"/>
        <v>1763.479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3" t="s">
        <v>89</v>
      </c>
      <c r="BK186" s="147">
        <f t="shared" si="29"/>
        <v>1763.479</v>
      </c>
      <c r="BL186" s="13" t="s">
        <v>197</v>
      </c>
      <c r="BM186" s="145" t="s">
        <v>793</v>
      </c>
    </row>
    <row r="187" spans="2:65" s="1" customFormat="1" ht="34.9" customHeight="1">
      <c r="B187" s="25"/>
      <c r="C187" s="135" t="s">
        <v>375</v>
      </c>
      <c r="D187" s="135" t="s">
        <v>193</v>
      </c>
      <c r="E187" s="136" t="s">
        <v>376</v>
      </c>
      <c r="F187" s="137" t="s">
        <v>377</v>
      </c>
      <c r="G187" s="138" t="s">
        <v>196</v>
      </c>
      <c r="H187" s="139">
        <v>17.367999999999999</v>
      </c>
      <c r="I187" s="139">
        <v>112.193</v>
      </c>
      <c r="J187" s="139">
        <f t="shared" si="20"/>
        <v>1948.568</v>
      </c>
      <c r="K187" s="140"/>
      <c r="L187" s="25"/>
      <c r="M187" s="141" t="s">
        <v>1</v>
      </c>
      <c r="N187" s="142" t="s">
        <v>42</v>
      </c>
      <c r="O187" s="143">
        <v>9.6419999999999995</v>
      </c>
      <c r="P187" s="143">
        <f t="shared" si="21"/>
        <v>167.46225599999997</v>
      </c>
      <c r="Q187" s="143">
        <v>0</v>
      </c>
      <c r="R187" s="143">
        <f t="shared" si="22"/>
        <v>0</v>
      </c>
      <c r="S187" s="143">
        <v>2.2000000000000002</v>
      </c>
      <c r="T187" s="144">
        <f t="shared" si="23"/>
        <v>38.209600000000002</v>
      </c>
      <c r="AR187" s="145" t="s">
        <v>197</v>
      </c>
      <c r="AT187" s="145" t="s">
        <v>193</v>
      </c>
      <c r="AU187" s="145" t="s">
        <v>89</v>
      </c>
      <c r="AY187" s="13" t="s">
        <v>191</v>
      </c>
      <c r="BE187" s="146">
        <f t="shared" si="24"/>
        <v>0</v>
      </c>
      <c r="BF187" s="146">
        <f t="shared" si="25"/>
        <v>1948.568</v>
      </c>
      <c r="BG187" s="146">
        <f t="shared" si="26"/>
        <v>0</v>
      </c>
      <c r="BH187" s="146">
        <f t="shared" si="27"/>
        <v>0</v>
      </c>
      <c r="BI187" s="146">
        <f t="shared" si="28"/>
        <v>0</v>
      </c>
      <c r="BJ187" s="13" t="s">
        <v>89</v>
      </c>
      <c r="BK187" s="147">
        <f t="shared" si="29"/>
        <v>1948.568</v>
      </c>
      <c r="BL187" s="13" t="s">
        <v>197</v>
      </c>
      <c r="BM187" s="145" t="s">
        <v>378</v>
      </c>
    </row>
    <row r="188" spans="2:65" s="1" customFormat="1" ht="19.899999999999999" customHeight="1">
      <c r="B188" s="25"/>
      <c r="C188" s="135" t="s">
        <v>379</v>
      </c>
      <c r="D188" s="135" t="s">
        <v>193</v>
      </c>
      <c r="E188" s="136" t="s">
        <v>380</v>
      </c>
      <c r="F188" s="137" t="s">
        <v>381</v>
      </c>
      <c r="G188" s="138" t="s">
        <v>228</v>
      </c>
      <c r="H188" s="139">
        <v>57.866</v>
      </c>
      <c r="I188" s="139">
        <v>13.169</v>
      </c>
      <c r="J188" s="139">
        <f t="shared" si="20"/>
        <v>762.03700000000003</v>
      </c>
      <c r="K188" s="140"/>
      <c r="L188" s="25"/>
      <c r="M188" s="141" t="s">
        <v>1</v>
      </c>
      <c r="N188" s="142" t="s">
        <v>42</v>
      </c>
      <c r="O188" s="143">
        <v>0.59799999999999998</v>
      </c>
      <c r="P188" s="143">
        <f t="shared" si="21"/>
        <v>34.603867999999999</v>
      </c>
      <c r="Q188" s="143">
        <v>0</v>
      </c>
      <c r="R188" s="143">
        <f t="shared" si="22"/>
        <v>0</v>
      </c>
      <c r="S188" s="143">
        <v>0</v>
      </c>
      <c r="T188" s="144">
        <f t="shared" si="23"/>
        <v>0</v>
      </c>
      <c r="AR188" s="145" t="s">
        <v>197</v>
      </c>
      <c r="AT188" s="145" t="s">
        <v>193</v>
      </c>
      <c r="AU188" s="145" t="s">
        <v>89</v>
      </c>
      <c r="AY188" s="13" t="s">
        <v>191</v>
      </c>
      <c r="BE188" s="146">
        <f t="shared" si="24"/>
        <v>0</v>
      </c>
      <c r="BF188" s="146">
        <f t="shared" si="25"/>
        <v>762.03700000000003</v>
      </c>
      <c r="BG188" s="146">
        <f t="shared" si="26"/>
        <v>0</v>
      </c>
      <c r="BH188" s="146">
        <f t="shared" si="27"/>
        <v>0</v>
      </c>
      <c r="BI188" s="146">
        <f t="shared" si="28"/>
        <v>0</v>
      </c>
      <c r="BJ188" s="13" t="s">
        <v>89</v>
      </c>
      <c r="BK188" s="147">
        <f t="shared" si="29"/>
        <v>762.03700000000003</v>
      </c>
      <c r="BL188" s="13" t="s">
        <v>197</v>
      </c>
      <c r="BM188" s="145" t="s">
        <v>382</v>
      </c>
    </row>
    <row r="189" spans="2:65" s="1" customFormat="1" ht="22.15" customHeight="1">
      <c r="B189" s="25"/>
      <c r="C189" s="135" t="s">
        <v>383</v>
      </c>
      <c r="D189" s="135" t="s">
        <v>193</v>
      </c>
      <c r="E189" s="136" t="s">
        <v>384</v>
      </c>
      <c r="F189" s="137" t="s">
        <v>385</v>
      </c>
      <c r="G189" s="138" t="s">
        <v>228</v>
      </c>
      <c r="H189" s="139">
        <v>57.866</v>
      </c>
      <c r="I189" s="139">
        <v>4.0490000000000004</v>
      </c>
      <c r="J189" s="139">
        <f t="shared" si="20"/>
        <v>234.29900000000001</v>
      </c>
      <c r="K189" s="140"/>
      <c r="L189" s="25"/>
      <c r="M189" s="141" t="s">
        <v>1</v>
      </c>
      <c r="N189" s="142" t="s">
        <v>42</v>
      </c>
      <c r="O189" s="143">
        <v>0.10199999999999999</v>
      </c>
      <c r="P189" s="143">
        <f t="shared" si="21"/>
        <v>5.9023319999999995</v>
      </c>
      <c r="Q189" s="143">
        <v>0</v>
      </c>
      <c r="R189" s="143">
        <f t="shared" si="22"/>
        <v>0</v>
      </c>
      <c r="S189" s="143">
        <v>0</v>
      </c>
      <c r="T189" s="144">
        <f t="shared" si="23"/>
        <v>0</v>
      </c>
      <c r="AR189" s="145" t="s">
        <v>197</v>
      </c>
      <c r="AT189" s="145" t="s">
        <v>193</v>
      </c>
      <c r="AU189" s="145" t="s">
        <v>89</v>
      </c>
      <c r="AY189" s="13" t="s">
        <v>191</v>
      </c>
      <c r="BE189" s="146">
        <f t="shared" si="24"/>
        <v>0</v>
      </c>
      <c r="BF189" s="146">
        <f t="shared" si="25"/>
        <v>234.29900000000001</v>
      </c>
      <c r="BG189" s="146">
        <f t="shared" si="26"/>
        <v>0</v>
      </c>
      <c r="BH189" s="146">
        <f t="shared" si="27"/>
        <v>0</v>
      </c>
      <c r="BI189" s="146">
        <f t="shared" si="28"/>
        <v>0</v>
      </c>
      <c r="BJ189" s="13" t="s">
        <v>89</v>
      </c>
      <c r="BK189" s="147">
        <f t="shared" si="29"/>
        <v>234.29900000000001</v>
      </c>
      <c r="BL189" s="13" t="s">
        <v>197</v>
      </c>
      <c r="BM189" s="145" t="s">
        <v>794</v>
      </c>
    </row>
    <row r="190" spans="2:65" s="11" customFormat="1" ht="22.9" customHeight="1">
      <c r="B190" s="124"/>
      <c r="D190" s="125" t="s">
        <v>75</v>
      </c>
      <c r="E190" s="133" t="s">
        <v>387</v>
      </c>
      <c r="F190" s="133" t="s">
        <v>388</v>
      </c>
      <c r="J190" s="134">
        <f>BK190</f>
        <v>11575.699000000001</v>
      </c>
      <c r="L190" s="124"/>
      <c r="M190" s="128"/>
      <c r="P190" s="129">
        <f>P191</f>
        <v>462.35825399999999</v>
      </c>
      <c r="R190" s="129">
        <f>R191</f>
        <v>0</v>
      </c>
      <c r="T190" s="130">
        <f>T191</f>
        <v>0</v>
      </c>
      <c r="AR190" s="125" t="s">
        <v>83</v>
      </c>
      <c r="AT190" s="131" t="s">
        <v>75</v>
      </c>
      <c r="AU190" s="131" t="s">
        <v>83</v>
      </c>
      <c r="AY190" s="125" t="s">
        <v>191</v>
      </c>
      <c r="BK190" s="132">
        <f>BK191</f>
        <v>11575.699000000001</v>
      </c>
    </row>
    <row r="191" spans="2:65" s="1" customFormat="1" ht="22.15" customHeight="1">
      <c r="B191" s="25"/>
      <c r="C191" s="135" t="s">
        <v>389</v>
      </c>
      <c r="D191" s="135" t="s">
        <v>193</v>
      </c>
      <c r="E191" s="136" t="s">
        <v>390</v>
      </c>
      <c r="F191" s="137" t="s">
        <v>391</v>
      </c>
      <c r="G191" s="138" t="s">
        <v>228</v>
      </c>
      <c r="H191" s="139">
        <v>1287.9059999999999</v>
      </c>
      <c r="I191" s="139">
        <v>8.9879999999999995</v>
      </c>
      <c r="J191" s="139">
        <f>ROUND(I191*H191,3)</f>
        <v>11575.699000000001</v>
      </c>
      <c r="K191" s="140"/>
      <c r="L191" s="25"/>
      <c r="M191" s="141" t="s">
        <v>1</v>
      </c>
      <c r="N191" s="142" t="s">
        <v>42</v>
      </c>
      <c r="O191" s="143">
        <v>0.35899999999999999</v>
      </c>
      <c r="P191" s="143">
        <f>O191*H191</f>
        <v>462.35825399999999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197</v>
      </c>
      <c r="AT191" s="145" t="s">
        <v>193</v>
      </c>
      <c r="AU191" s="145" t="s">
        <v>89</v>
      </c>
      <c r="AY191" s="13" t="s">
        <v>191</v>
      </c>
      <c r="BE191" s="146">
        <f>IF(N191="základná",J191,0)</f>
        <v>0</v>
      </c>
      <c r="BF191" s="146">
        <f>IF(N191="znížená",J191,0)</f>
        <v>11575.699000000001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3" t="s">
        <v>89</v>
      </c>
      <c r="BK191" s="147">
        <f>ROUND(I191*H191,3)</f>
        <v>11575.699000000001</v>
      </c>
      <c r="BL191" s="13" t="s">
        <v>197</v>
      </c>
      <c r="BM191" s="145" t="s">
        <v>392</v>
      </c>
    </row>
    <row r="192" spans="2:65" s="11" customFormat="1" ht="25.9" customHeight="1">
      <c r="B192" s="124"/>
      <c r="D192" s="125" t="s">
        <v>75</v>
      </c>
      <c r="E192" s="126" t="s">
        <v>393</v>
      </c>
      <c r="F192" s="126" t="s">
        <v>394</v>
      </c>
      <c r="J192" s="127">
        <f>BK192</f>
        <v>96335.03300000001</v>
      </c>
      <c r="L192" s="124"/>
      <c r="M192" s="128"/>
      <c r="P192" s="129">
        <f>P193+P213+P218+P222</f>
        <v>1377.15122827</v>
      </c>
      <c r="R192" s="129">
        <f>R193+R213+R218+R222</f>
        <v>22.388897640000003</v>
      </c>
      <c r="T192" s="130">
        <f>T193+T213+T218+T222</f>
        <v>0</v>
      </c>
      <c r="AR192" s="125" t="s">
        <v>89</v>
      </c>
      <c r="AT192" s="131" t="s">
        <v>75</v>
      </c>
      <c r="AU192" s="131" t="s">
        <v>76</v>
      </c>
      <c r="AY192" s="125" t="s">
        <v>191</v>
      </c>
      <c r="BK192" s="132">
        <f>BK193+BK213+BK218+BK222</f>
        <v>96335.03300000001</v>
      </c>
    </row>
    <row r="193" spans="2:65" s="11" customFormat="1" ht="22.9" customHeight="1">
      <c r="B193" s="124"/>
      <c r="D193" s="125" t="s">
        <v>75</v>
      </c>
      <c r="E193" s="133" t="s">
        <v>395</v>
      </c>
      <c r="F193" s="133" t="s">
        <v>396</v>
      </c>
      <c r="J193" s="134">
        <f>BK193</f>
        <v>13308.315000000002</v>
      </c>
      <c r="L193" s="124"/>
      <c r="M193" s="128"/>
      <c r="P193" s="129">
        <f>SUM(P194:P212)</f>
        <v>263.07582939999998</v>
      </c>
      <c r="R193" s="129">
        <f>SUM(R194:R212)</f>
        <v>2.1444420299999996</v>
      </c>
      <c r="T193" s="130">
        <f>SUM(T194:T212)</f>
        <v>0</v>
      </c>
      <c r="AR193" s="125" t="s">
        <v>89</v>
      </c>
      <c r="AT193" s="131" t="s">
        <v>75</v>
      </c>
      <c r="AU193" s="131" t="s">
        <v>83</v>
      </c>
      <c r="AY193" s="125" t="s">
        <v>191</v>
      </c>
      <c r="BK193" s="132">
        <f>SUM(BK194:BK212)</f>
        <v>13308.315000000002</v>
      </c>
    </row>
    <row r="194" spans="2:65" s="1" customFormat="1" ht="30" customHeight="1">
      <c r="B194" s="25"/>
      <c r="C194" s="135" t="s">
        <v>397</v>
      </c>
      <c r="D194" s="135" t="s">
        <v>193</v>
      </c>
      <c r="E194" s="136" t="s">
        <v>398</v>
      </c>
      <c r="F194" s="137" t="s">
        <v>399</v>
      </c>
      <c r="G194" s="138" t="s">
        <v>233</v>
      </c>
      <c r="H194" s="139">
        <v>644.86099999999999</v>
      </c>
      <c r="I194" s="139">
        <v>3.9780000000000002</v>
      </c>
      <c r="J194" s="139">
        <f t="shared" ref="J194:J212" si="30">ROUND(I194*H194,3)</f>
        <v>2565.2570000000001</v>
      </c>
      <c r="K194" s="140"/>
      <c r="L194" s="25"/>
      <c r="M194" s="141" t="s">
        <v>1</v>
      </c>
      <c r="N194" s="142" t="s">
        <v>42</v>
      </c>
      <c r="O194" s="143">
        <v>0.16300000000000001</v>
      </c>
      <c r="P194" s="143">
        <f t="shared" ref="P194:P212" si="31">O194*H194</f>
        <v>105.112343</v>
      </c>
      <c r="Q194" s="143">
        <v>3.0000000000000001E-5</v>
      </c>
      <c r="R194" s="143">
        <f t="shared" ref="R194:R212" si="32">Q194*H194</f>
        <v>1.9345830000000001E-2</v>
      </c>
      <c r="S194" s="143">
        <v>0</v>
      </c>
      <c r="T194" s="144">
        <f t="shared" ref="T194:T212" si="33">S194*H194</f>
        <v>0</v>
      </c>
      <c r="AR194" s="145" t="s">
        <v>256</v>
      </c>
      <c r="AT194" s="145" t="s">
        <v>193</v>
      </c>
      <c r="AU194" s="145" t="s">
        <v>89</v>
      </c>
      <c r="AY194" s="13" t="s">
        <v>191</v>
      </c>
      <c r="BE194" s="146">
        <f t="shared" ref="BE194:BE212" si="34">IF(N194="základná",J194,0)</f>
        <v>0</v>
      </c>
      <c r="BF194" s="146">
        <f t="shared" ref="BF194:BF212" si="35">IF(N194="znížená",J194,0)</f>
        <v>2565.2570000000001</v>
      </c>
      <c r="BG194" s="146">
        <f t="shared" ref="BG194:BG212" si="36">IF(N194="zákl. prenesená",J194,0)</f>
        <v>0</v>
      </c>
      <c r="BH194" s="146">
        <f t="shared" ref="BH194:BH212" si="37">IF(N194="zníž. prenesená",J194,0)</f>
        <v>0</v>
      </c>
      <c r="BI194" s="146">
        <f t="shared" ref="BI194:BI212" si="38">IF(N194="nulová",J194,0)</f>
        <v>0</v>
      </c>
      <c r="BJ194" s="13" t="s">
        <v>89</v>
      </c>
      <c r="BK194" s="147">
        <f t="shared" ref="BK194:BK212" si="39">ROUND(I194*H194,3)</f>
        <v>2565.2570000000001</v>
      </c>
      <c r="BL194" s="13" t="s">
        <v>256</v>
      </c>
      <c r="BM194" s="145" t="s">
        <v>400</v>
      </c>
    </row>
    <row r="195" spans="2:65" s="1" customFormat="1" ht="34.9" customHeight="1">
      <c r="B195" s="25"/>
      <c r="C195" s="148" t="s">
        <v>401</v>
      </c>
      <c r="D195" s="148" t="s">
        <v>225</v>
      </c>
      <c r="E195" s="149" t="s">
        <v>402</v>
      </c>
      <c r="F195" s="150" t="s">
        <v>795</v>
      </c>
      <c r="G195" s="151" t="s">
        <v>233</v>
      </c>
      <c r="H195" s="152">
        <v>741.59</v>
      </c>
      <c r="I195" s="152">
        <v>6.0620000000000003</v>
      </c>
      <c r="J195" s="152">
        <f t="shared" si="30"/>
        <v>4495.5190000000002</v>
      </c>
      <c r="K195" s="153"/>
      <c r="L195" s="154"/>
      <c r="M195" s="155" t="s">
        <v>1</v>
      </c>
      <c r="N195" s="156" t="s">
        <v>42</v>
      </c>
      <c r="O195" s="143">
        <v>0</v>
      </c>
      <c r="P195" s="143">
        <f t="shared" si="31"/>
        <v>0</v>
      </c>
      <c r="Q195" s="143">
        <v>2E-3</v>
      </c>
      <c r="R195" s="143">
        <f t="shared" si="32"/>
        <v>1.4831800000000002</v>
      </c>
      <c r="S195" s="143">
        <v>0</v>
      </c>
      <c r="T195" s="144">
        <f t="shared" si="33"/>
        <v>0</v>
      </c>
      <c r="AR195" s="145" t="s">
        <v>321</v>
      </c>
      <c r="AT195" s="145" t="s">
        <v>225</v>
      </c>
      <c r="AU195" s="145" t="s">
        <v>89</v>
      </c>
      <c r="AY195" s="13" t="s">
        <v>191</v>
      </c>
      <c r="BE195" s="146">
        <f t="shared" si="34"/>
        <v>0</v>
      </c>
      <c r="BF195" s="146">
        <f t="shared" si="35"/>
        <v>4495.5190000000002</v>
      </c>
      <c r="BG195" s="146">
        <f t="shared" si="36"/>
        <v>0</v>
      </c>
      <c r="BH195" s="146">
        <f t="shared" si="37"/>
        <v>0</v>
      </c>
      <c r="BI195" s="146">
        <f t="shared" si="38"/>
        <v>0</v>
      </c>
      <c r="BJ195" s="13" t="s">
        <v>89</v>
      </c>
      <c r="BK195" s="147">
        <f t="shared" si="39"/>
        <v>4495.5190000000002</v>
      </c>
      <c r="BL195" s="13" t="s">
        <v>256</v>
      </c>
      <c r="BM195" s="145" t="s">
        <v>404</v>
      </c>
    </row>
    <row r="196" spans="2:65" s="1" customFormat="1" ht="30" customHeight="1">
      <c r="B196" s="25"/>
      <c r="C196" s="135" t="s">
        <v>405</v>
      </c>
      <c r="D196" s="135" t="s">
        <v>193</v>
      </c>
      <c r="E196" s="136" t="s">
        <v>406</v>
      </c>
      <c r="F196" s="137" t="s">
        <v>407</v>
      </c>
      <c r="G196" s="138" t="s">
        <v>233</v>
      </c>
      <c r="H196" s="139">
        <v>10.4</v>
      </c>
      <c r="I196" s="139">
        <v>4.2889999999999997</v>
      </c>
      <c r="J196" s="139">
        <f t="shared" si="30"/>
        <v>44.606000000000002</v>
      </c>
      <c r="K196" s="140"/>
      <c r="L196" s="25"/>
      <c r="M196" s="141" t="s">
        <v>1</v>
      </c>
      <c r="N196" s="142" t="s">
        <v>42</v>
      </c>
      <c r="O196" s="143">
        <v>0.2203</v>
      </c>
      <c r="P196" s="143">
        <f t="shared" si="31"/>
        <v>2.2911199999999998</v>
      </c>
      <c r="Q196" s="143">
        <v>8.0000000000000007E-5</v>
      </c>
      <c r="R196" s="143">
        <f t="shared" si="32"/>
        <v>8.3200000000000006E-4</v>
      </c>
      <c r="S196" s="143">
        <v>0</v>
      </c>
      <c r="T196" s="144">
        <f t="shared" si="33"/>
        <v>0</v>
      </c>
      <c r="AR196" s="145" t="s">
        <v>256</v>
      </c>
      <c r="AT196" s="145" t="s">
        <v>193</v>
      </c>
      <c r="AU196" s="145" t="s">
        <v>89</v>
      </c>
      <c r="AY196" s="13" t="s">
        <v>191</v>
      </c>
      <c r="BE196" s="146">
        <f t="shared" si="34"/>
        <v>0</v>
      </c>
      <c r="BF196" s="146">
        <f t="shared" si="35"/>
        <v>44.606000000000002</v>
      </c>
      <c r="BG196" s="146">
        <f t="shared" si="36"/>
        <v>0</v>
      </c>
      <c r="BH196" s="146">
        <f t="shared" si="37"/>
        <v>0</v>
      </c>
      <c r="BI196" s="146">
        <f t="shared" si="38"/>
        <v>0</v>
      </c>
      <c r="BJ196" s="13" t="s">
        <v>89</v>
      </c>
      <c r="BK196" s="147">
        <f t="shared" si="39"/>
        <v>44.606000000000002</v>
      </c>
      <c r="BL196" s="13" t="s">
        <v>256</v>
      </c>
      <c r="BM196" s="145" t="s">
        <v>408</v>
      </c>
    </row>
    <row r="197" spans="2:65" s="1" customFormat="1" ht="34.9" customHeight="1">
      <c r="B197" s="25"/>
      <c r="C197" s="148" t="s">
        <v>409</v>
      </c>
      <c r="D197" s="148" t="s">
        <v>225</v>
      </c>
      <c r="E197" s="149" t="s">
        <v>402</v>
      </c>
      <c r="F197" s="150" t="s">
        <v>795</v>
      </c>
      <c r="G197" s="151" t="s">
        <v>233</v>
      </c>
      <c r="H197" s="152">
        <v>11.96</v>
      </c>
      <c r="I197" s="152">
        <v>6.0620000000000003</v>
      </c>
      <c r="J197" s="152">
        <f t="shared" si="30"/>
        <v>72.501999999999995</v>
      </c>
      <c r="K197" s="153"/>
      <c r="L197" s="154"/>
      <c r="M197" s="155" t="s">
        <v>1</v>
      </c>
      <c r="N197" s="156" t="s">
        <v>42</v>
      </c>
      <c r="O197" s="143">
        <v>0</v>
      </c>
      <c r="P197" s="143">
        <f t="shared" si="31"/>
        <v>0</v>
      </c>
      <c r="Q197" s="143">
        <v>2E-3</v>
      </c>
      <c r="R197" s="143">
        <f t="shared" si="32"/>
        <v>2.3920000000000004E-2</v>
      </c>
      <c r="S197" s="143">
        <v>0</v>
      </c>
      <c r="T197" s="144">
        <f t="shared" si="33"/>
        <v>0</v>
      </c>
      <c r="AR197" s="145" t="s">
        <v>321</v>
      </c>
      <c r="AT197" s="145" t="s">
        <v>225</v>
      </c>
      <c r="AU197" s="145" t="s">
        <v>89</v>
      </c>
      <c r="AY197" s="13" t="s">
        <v>191</v>
      </c>
      <c r="BE197" s="146">
        <f t="shared" si="34"/>
        <v>0</v>
      </c>
      <c r="BF197" s="146">
        <f t="shared" si="35"/>
        <v>72.501999999999995</v>
      </c>
      <c r="BG197" s="146">
        <f t="shared" si="36"/>
        <v>0</v>
      </c>
      <c r="BH197" s="146">
        <f t="shared" si="37"/>
        <v>0</v>
      </c>
      <c r="BI197" s="146">
        <f t="shared" si="38"/>
        <v>0</v>
      </c>
      <c r="BJ197" s="13" t="s">
        <v>89</v>
      </c>
      <c r="BK197" s="147">
        <f t="shared" si="39"/>
        <v>72.501999999999995</v>
      </c>
      <c r="BL197" s="13" t="s">
        <v>256</v>
      </c>
      <c r="BM197" s="145" t="s">
        <v>410</v>
      </c>
    </row>
    <row r="198" spans="2:65" s="1" customFormat="1" ht="30" customHeight="1">
      <c r="B198" s="25"/>
      <c r="C198" s="135" t="s">
        <v>411</v>
      </c>
      <c r="D198" s="135" t="s">
        <v>193</v>
      </c>
      <c r="E198" s="136" t="s">
        <v>412</v>
      </c>
      <c r="F198" s="137" t="s">
        <v>413</v>
      </c>
      <c r="G198" s="138" t="s">
        <v>233</v>
      </c>
      <c r="H198" s="139">
        <v>52.816000000000003</v>
      </c>
      <c r="I198" s="139">
        <v>4.2850000000000001</v>
      </c>
      <c r="J198" s="139">
        <f t="shared" si="30"/>
        <v>226.31700000000001</v>
      </c>
      <c r="K198" s="140"/>
      <c r="L198" s="25"/>
      <c r="M198" s="141" t="s">
        <v>1</v>
      </c>
      <c r="N198" s="142" t="s">
        <v>42</v>
      </c>
      <c r="O198" s="143">
        <v>0.18</v>
      </c>
      <c r="P198" s="143">
        <f t="shared" si="31"/>
        <v>9.5068800000000007</v>
      </c>
      <c r="Q198" s="143">
        <v>3.0000000000000001E-5</v>
      </c>
      <c r="R198" s="143">
        <f t="shared" si="32"/>
        <v>1.5844800000000001E-3</v>
      </c>
      <c r="S198" s="143">
        <v>0</v>
      </c>
      <c r="T198" s="144">
        <f t="shared" si="33"/>
        <v>0</v>
      </c>
      <c r="AR198" s="145" t="s">
        <v>256</v>
      </c>
      <c r="AT198" s="145" t="s">
        <v>193</v>
      </c>
      <c r="AU198" s="145" t="s">
        <v>89</v>
      </c>
      <c r="AY198" s="13" t="s">
        <v>191</v>
      </c>
      <c r="BE198" s="146">
        <f t="shared" si="34"/>
        <v>0</v>
      </c>
      <c r="BF198" s="146">
        <f t="shared" si="35"/>
        <v>226.31700000000001</v>
      </c>
      <c r="BG198" s="146">
        <f t="shared" si="36"/>
        <v>0</v>
      </c>
      <c r="BH198" s="146">
        <f t="shared" si="37"/>
        <v>0</v>
      </c>
      <c r="BI198" s="146">
        <f t="shared" si="38"/>
        <v>0</v>
      </c>
      <c r="BJ198" s="13" t="s">
        <v>89</v>
      </c>
      <c r="BK198" s="147">
        <f t="shared" si="39"/>
        <v>226.31700000000001</v>
      </c>
      <c r="BL198" s="13" t="s">
        <v>256</v>
      </c>
      <c r="BM198" s="145" t="s">
        <v>414</v>
      </c>
    </row>
    <row r="199" spans="2:65" s="1" customFormat="1" ht="34.9" customHeight="1">
      <c r="B199" s="25"/>
      <c r="C199" s="148" t="s">
        <v>415</v>
      </c>
      <c r="D199" s="148" t="s">
        <v>225</v>
      </c>
      <c r="E199" s="149" t="s">
        <v>402</v>
      </c>
      <c r="F199" s="150" t="s">
        <v>795</v>
      </c>
      <c r="G199" s="151" t="s">
        <v>233</v>
      </c>
      <c r="H199" s="152">
        <v>63.378999999999998</v>
      </c>
      <c r="I199" s="152">
        <v>6.0620000000000003</v>
      </c>
      <c r="J199" s="152">
        <f t="shared" si="30"/>
        <v>384.20299999999997</v>
      </c>
      <c r="K199" s="153"/>
      <c r="L199" s="154"/>
      <c r="M199" s="155" t="s">
        <v>1</v>
      </c>
      <c r="N199" s="156" t="s">
        <v>42</v>
      </c>
      <c r="O199" s="143">
        <v>0</v>
      </c>
      <c r="P199" s="143">
        <f t="shared" si="31"/>
        <v>0</v>
      </c>
      <c r="Q199" s="143">
        <v>2E-3</v>
      </c>
      <c r="R199" s="143">
        <f t="shared" si="32"/>
        <v>0.12675800000000001</v>
      </c>
      <c r="S199" s="143">
        <v>0</v>
      </c>
      <c r="T199" s="144">
        <f t="shared" si="33"/>
        <v>0</v>
      </c>
      <c r="AR199" s="145" t="s">
        <v>321</v>
      </c>
      <c r="AT199" s="145" t="s">
        <v>225</v>
      </c>
      <c r="AU199" s="145" t="s">
        <v>89</v>
      </c>
      <c r="AY199" s="13" t="s">
        <v>191</v>
      </c>
      <c r="BE199" s="146">
        <f t="shared" si="34"/>
        <v>0</v>
      </c>
      <c r="BF199" s="146">
        <f t="shared" si="35"/>
        <v>384.20299999999997</v>
      </c>
      <c r="BG199" s="146">
        <f t="shared" si="36"/>
        <v>0</v>
      </c>
      <c r="BH199" s="146">
        <f t="shared" si="37"/>
        <v>0</v>
      </c>
      <c r="BI199" s="146">
        <f t="shared" si="38"/>
        <v>0</v>
      </c>
      <c r="BJ199" s="13" t="s">
        <v>89</v>
      </c>
      <c r="BK199" s="147">
        <f t="shared" si="39"/>
        <v>384.20299999999997</v>
      </c>
      <c r="BL199" s="13" t="s">
        <v>256</v>
      </c>
      <c r="BM199" s="145" t="s">
        <v>416</v>
      </c>
    </row>
    <row r="200" spans="2:65" s="1" customFormat="1" ht="34.9" customHeight="1">
      <c r="B200" s="25"/>
      <c r="C200" s="135" t="s">
        <v>417</v>
      </c>
      <c r="D200" s="135" t="s">
        <v>193</v>
      </c>
      <c r="E200" s="136" t="s">
        <v>418</v>
      </c>
      <c r="F200" s="137" t="s">
        <v>419</v>
      </c>
      <c r="G200" s="138" t="s">
        <v>233</v>
      </c>
      <c r="H200" s="139">
        <v>644.86099999999999</v>
      </c>
      <c r="I200" s="139">
        <v>1.855</v>
      </c>
      <c r="J200" s="139">
        <f t="shared" si="30"/>
        <v>1196.2170000000001</v>
      </c>
      <c r="K200" s="140"/>
      <c r="L200" s="25"/>
      <c r="M200" s="141" t="s">
        <v>1</v>
      </c>
      <c r="N200" s="142" t="s">
        <v>42</v>
      </c>
      <c r="O200" s="143">
        <v>9.0020000000000003E-2</v>
      </c>
      <c r="P200" s="143">
        <f t="shared" si="31"/>
        <v>58.050387219999998</v>
      </c>
      <c r="Q200" s="143">
        <v>0</v>
      </c>
      <c r="R200" s="143">
        <f t="shared" si="32"/>
        <v>0</v>
      </c>
      <c r="S200" s="143">
        <v>0</v>
      </c>
      <c r="T200" s="144">
        <f t="shared" si="33"/>
        <v>0</v>
      </c>
      <c r="AR200" s="145" t="s">
        <v>256</v>
      </c>
      <c r="AT200" s="145" t="s">
        <v>193</v>
      </c>
      <c r="AU200" s="145" t="s">
        <v>89</v>
      </c>
      <c r="AY200" s="13" t="s">
        <v>191</v>
      </c>
      <c r="BE200" s="146">
        <f t="shared" si="34"/>
        <v>0</v>
      </c>
      <c r="BF200" s="146">
        <f t="shared" si="35"/>
        <v>1196.2170000000001</v>
      </c>
      <c r="BG200" s="146">
        <f t="shared" si="36"/>
        <v>0</v>
      </c>
      <c r="BH200" s="146">
        <f t="shared" si="37"/>
        <v>0</v>
      </c>
      <c r="BI200" s="146">
        <f t="shared" si="38"/>
        <v>0</v>
      </c>
      <c r="BJ200" s="13" t="s">
        <v>89</v>
      </c>
      <c r="BK200" s="147">
        <f t="shared" si="39"/>
        <v>1196.2170000000001</v>
      </c>
      <c r="BL200" s="13" t="s">
        <v>256</v>
      </c>
      <c r="BM200" s="145" t="s">
        <v>420</v>
      </c>
    </row>
    <row r="201" spans="2:65" s="1" customFormat="1" ht="14.45" customHeight="1">
      <c r="B201" s="25"/>
      <c r="C201" s="148" t="s">
        <v>421</v>
      </c>
      <c r="D201" s="148" t="s">
        <v>225</v>
      </c>
      <c r="E201" s="149" t="s">
        <v>296</v>
      </c>
      <c r="F201" s="150" t="s">
        <v>297</v>
      </c>
      <c r="G201" s="151" t="s">
        <v>233</v>
      </c>
      <c r="H201" s="152">
        <v>741.59</v>
      </c>
      <c r="I201" s="152">
        <v>1.3240000000000001</v>
      </c>
      <c r="J201" s="152">
        <f t="shared" si="30"/>
        <v>981.86500000000001</v>
      </c>
      <c r="K201" s="153"/>
      <c r="L201" s="154"/>
      <c r="M201" s="155" t="s">
        <v>1</v>
      </c>
      <c r="N201" s="156" t="s">
        <v>42</v>
      </c>
      <c r="O201" s="143">
        <v>0</v>
      </c>
      <c r="P201" s="143">
        <f t="shared" si="31"/>
        <v>0</v>
      </c>
      <c r="Q201" s="143">
        <v>2.9999999999999997E-4</v>
      </c>
      <c r="R201" s="143">
        <f t="shared" si="32"/>
        <v>0.22247699999999998</v>
      </c>
      <c r="S201" s="143">
        <v>0</v>
      </c>
      <c r="T201" s="144">
        <f t="shared" si="33"/>
        <v>0</v>
      </c>
      <c r="AR201" s="145" t="s">
        <v>321</v>
      </c>
      <c r="AT201" s="145" t="s">
        <v>225</v>
      </c>
      <c r="AU201" s="145" t="s">
        <v>89</v>
      </c>
      <c r="AY201" s="13" t="s">
        <v>191</v>
      </c>
      <c r="BE201" s="146">
        <f t="shared" si="34"/>
        <v>0</v>
      </c>
      <c r="BF201" s="146">
        <f t="shared" si="35"/>
        <v>981.86500000000001</v>
      </c>
      <c r="BG201" s="146">
        <f t="shared" si="36"/>
        <v>0</v>
      </c>
      <c r="BH201" s="146">
        <f t="shared" si="37"/>
        <v>0</v>
      </c>
      <c r="BI201" s="146">
        <f t="shared" si="38"/>
        <v>0</v>
      </c>
      <c r="BJ201" s="13" t="s">
        <v>89</v>
      </c>
      <c r="BK201" s="147">
        <f t="shared" si="39"/>
        <v>981.86500000000001</v>
      </c>
      <c r="BL201" s="13" t="s">
        <v>256</v>
      </c>
      <c r="BM201" s="145" t="s">
        <v>422</v>
      </c>
    </row>
    <row r="202" spans="2:65" s="1" customFormat="1" ht="34.9" customHeight="1">
      <c r="B202" s="25"/>
      <c r="C202" s="135" t="s">
        <v>423</v>
      </c>
      <c r="D202" s="135" t="s">
        <v>193</v>
      </c>
      <c r="E202" s="136" t="s">
        <v>418</v>
      </c>
      <c r="F202" s="137" t="s">
        <v>419</v>
      </c>
      <c r="G202" s="138" t="s">
        <v>233</v>
      </c>
      <c r="H202" s="139">
        <v>10.4</v>
      </c>
      <c r="I202" s="139">
        <v>1.855</v>
      </c>
      <c r="J202" s="139">
        <f t="shared" si="30"/>
        <v>19.292000000000002</v>
      </c>
      <c r="K202" s="140"/>
      <c r="L202" s="25"/>
      <c r="M202" s="141" t="s">
        <v>1</v>
      </c>
      <c r="N202" s="142" t="s">
        <v>42</v>
      </c>
      <c r="O202" s="143">
        <v>9.0020000000000003E-2</v>
      </c>
      <c r="P202" s="143">
        <f t="shared" si="31"/>
        <v>0.93620800000000004</v>
      </c>
      <c r="Q202" s="143">
        <v>0</v>
      </c>
      <c r="R202" s="143">
        <f t="shared" si="32"/>
        <v>0</v>
      </c>
      <c r="S202" s="143">
        <v>0</v>
      </c>
      <c r="T202" s="144">
        <f t="shared" si="33"/>
        <v>0</v>
      </c>
      <c r="AR202" s="145" t="s">
        <v>256</v>
      </c>
      <c r="AT202" s="145" t="s">
        <v>193</v>
      </c>
      <c r="AU202" s="145" t="s">
        <v>89</v>
      </c>
      <c r="AY202" s="13" t="s">
        <v>191</v>
      </c>
      <c r="BE202" s="146">
        <f t="shared" si="34"/>
        <v>0</v>
      </c>
      <c r="BF202" s="146">
        <f t="shared" si="35"/>
        <v>19.292000000000002</v>
      </c>
      <c r="BG202" s="146">
        <f t="shared" si="36"/>
        <v>0</v>
      </c>
      <c r="BH202" s="146">
        <f t="shared" si="37"/>
        <v>0</v>
      </c>
      <c r="BI202" s="146">
        <f t="shared" si="38"/>
        <v>0</v>
      </c>
      <c r="BJ202" s="13" t="s">
        <v>89</v>
      </c>
      <c r="BK202" s="147">
        <f t="shared" si="39"/>
        <v>19.292000000000002</v>
      </c>
      <c r="BL202" s="13" t="s">
        <v>256</v>
      </c>
      <c r="BM202" s="145" t="s">
        <v>424</v>
      </c>
    </row>
    <row r="203" spans="2:65" s="1" customFormat="1" ht="14.45" customHeight="1">
      <c r="B203" s="25"/>
      <c r="C203" s="148" t="s">
        <v>425</v>
      </c>
      <c r="D203" s="148" t="s">
        <v>225</v>
      </c>
      <c r="E203" s="149" t="s">
        <v>426</v>
      </c>
      <c r="F203" s="150" t="s">
        <v>427</v>
      </c>
      <c r="G203" s="151" t="s">
        <v>233</v>
      </c>
      <c r="H203" s="152">
        <v>11.96</v>
      </c>
      <c r="I203" s="152">
        <v>0.81599999999999995</v>
      </c>
      <c r="J203" s="152">
        <f t="shared" si="30"/>
        <v>9.7590000000000003</v>
      </c>
      <c r="K203" s="153"/>
      <c r="L203" s="154"/>
      <c r="M203" s="155" t="s">
        <v>1</v>
      </c>
      <c r="N203" s="156" t="s">
        <v>42</v>
      </c>
      <c r="O203" s="143">
        <v>0</v>
      </c>
      <c r="P203" s="143">
        <f t="shared" si="31"/>
        <v>0</v>
      </c>
      <c r="Q203" s="143">
        <v>2.0000000000000001E-4</v>
      </c>
      <c r="R203" s="143">
        <f t="shared" si="32"/>
        <v>2.3920000000000005E-3</v>
      </c>
      <c r="S203" s="143">
        <v>0</v>
      </c>
      <c r="T203" s="144">
        <f t="shared" si="33"/>
        <v>0</v>
      </c>
      <c r="AR203" s="145" t="s">
        <v>321</v>
      </c>
      <c r="AT203" s="145" t="s">
        <v>225</v>
      </c>
      <c r="AU203" s="145" t="s">
        <v>89</v>
      </c>
      <c r="AY203" s="13" t="s">
        <v>191</v>
      </c>
      <c r="BE203" s="146">
        <f t="shared" si="34"/>
        <v>0</v>
      </c>
      <c r="BF203" s="146">
        <f t="shared" si="35"/>
        <v>9.7590000000000003</v>
      </c>
      <c r="BG203" s="146">
        <f t="shared" si="36"/>
        <v>0</v>
      </c>
      <c r="BH203" s="146">
        <f t="shared" si="37"/>
        <v>0</v>
      </c>
      <c r="BI203" s="146">
        <f t="shared" si="38"/>
        <v>0</v>
      </c>
      <c r="BJ203" s="13" t="s">
        <v>89</v>
      </c>
      <c r="BK203" s="147">
        <f t="shared" si="39"/>
        <v>9.7590000000000003</v>
      </c>
      <c r="BL203" s="13" t="s">
        <v>256</v>
      </c>
      <c r="BM203" s="145" t="s">
        <v>428</v>
      </c>
    </row>
    <row r="204" spans="2:65" s="1" customFormat="1" ht="34.9" customHeight="1">
      <c r="B204" s="25"/>
      <c r="C204" s="135" t="s">
        <v>429</v>
      </c>
      <c r="D204" s="135" t="s">
        <v>193</v>
      </c>
      <c r="E204" s="136" t="s">
        <v>430</v>
      </c>
      <c r="F204" s="137" t="s">
        <v>431</v>
      </c>
      <c r="G204" s="138" t="s">
        <v>233</v>
      </c>
      <c r="H204" s="139">
        <v>644.86099999999999</v>
      </c>
      <c r="I204" s="139">
        <v>2.246</v>
      </c>
      <c r="J204" s="139">
        <f t="shared" si="30"/>
        <v>1448.3579999999999</v>
      </c>
      <c r="K204" s="140"/>
      <c r="L204" s="25"/>
      <c r="M204" s="141" t="s">
        <v>1</v>
      </c>
      <c r="N204" s="142" t="s">
        <v>42</v>
      </c>
      <c r="O204" s="143">
        <v>0.10902000000000001</v>
      </c>
      <c r="P204" s="143">
        <f t="shared" si="31"/>
        <v>70.302746220000003</v>
      </c>
      <c r="Q204" s="143">
        <v>0</v>
      </c>
      <c r="R204" s="143">
        <f t="shared" si="32"/>
        <v>0</v>
      </c>
      <c r="S204" s="143">
        <v>0</v>
      </c>
      <c r="T204" s="144">
        <f t="shared" si="33"/>
        <v>0</v>
      </c>
      <c r="AR204" s="145" t="s">
        <v>256</v>
      </c>
      <c r="AT204" s="145" t="s">
        <v>193</v>
      </c>
      <c r="AU204" s="145" t="s">
        <v>89</v>
      </c>
      <c r="AY204" s="13" t="s">
        <v>191</v>
      </c>
      <c r="BE204" s="146">
        <f t="shared" si="34"/>
        <v>0</v>
      </c>
      <c r="BF204" s="146">
        <f t="shared" si="35"/>
        <v>1448.3579999999999</v>
      </c>
      <c r="BG204" s="146">
        <f t="shared" si="36"/>
        <v>0</v>
      </c>
      <c r="BH204" s="146">
        <f t="shared" si="37"/>
        <v>0</v>
      </c>
      <c r="BI204" s="146">
        <f t="shared" si="38"/>
        <v>0</v>
      </c>
      <c r="BJ204" s="13" t="s">
        <v>89</v>
      </c>
      <c r="BK204" s="147">
        <f t="shared" si="39"/>
        <v>1448.3579999999999</v>
      </c>
      <c r="BL204" s="13" t="s">
        <v>256</v>
      </c>
      <c r="BM204" s="145" t="s">
        <v>432</v>
      </c>
    </row>
    <row r="205" spans="2:65" s="1" customFormat="1" ht="14.45" customHeight="1">
      <c r="B205" s="25"/>
      <c r="C205" s="148" t="s">
        <v>433</v>
      </c>
      <c r="D205" s="148" t="s">
        <v>225</v>
      </c>
      <c r="E205" s="149" t="s">
        <v>296</v>
      </c>
      <c r="F205" s="150" t="s">
        <v>297</v>
      </c>
      <c r="G205" s="151" t="s">
        <v>233</v>
      </c>
      <c r="H205" s="152">
        <v>741.59</v>
      </c>
      <c r="I205" s="152">
        <v>1.3240000000000001</v>
      </c>
      <c r="J205" s="152">
        <f t="shared" si="30"/>
        <v>981.86500000000001</v>
      </c>
      <c r="K205" s="153"/>
      <c r="L205" s="154"/>
      <c r="M205" s="155" t="s">
        <v>1</v>
      </c>
      <c r="N205" s="156" t="s">
        <v>42</v>
      </c>
      <c r="O205" s="143">
        <v>0</v>
      </c>
      <c r="P205" s="143">
        <f t="shared" si="31"/>
        <v>0</v>
      </c>
      <c r="Q205" s="143">
        <v>2.9999999999999997E-4</v>
      </c>
      <c r="R205" s="143">
        <f t="shared" si="32"/>
        <v>0.22247699999999998</v>
      </c>
      <c r="S205" s="143">
        <v>0</v>
      </c>
      <c r="T205" s="144">
        <f t="shared" si="33"/>
        <v>0</v>
      </c>
      <c r="AR205" s="145" t="s">
        <v>321</v>
      </c>
      <c r="AT205" s="145" t="s">
        <v>225</v>
      </c>
      <c r="AU205" s="145" t="s">
        <v>89</v>
      </c>
      <c r="AY205" s="13" t="s">
        <v>191</v>
      </c>
      <c r="BE205" s="146">
        <f t="shared" si="34"/>
        <v>0</v>
      </c>
      <c r="BF205" s="146">
        <f t="shared" si="35"/>
        <v>981.86500000000001</v>
      </c>
      <c r="BG205" s="146">
        <f t="shared" si="36"/>
        <v>0</v>
      </c>
      <c r="BH205" s="146">
        <f t="shared" si="37"/>
        <v>0</v>
      </c>
      <c r="BI205" s="146">
        <f t="shared" si="38"/>
        <v>0</v>
      </c>
      <c r="BJ205" s="13" t="s">
        <v>89</v>
      </c>
      <c r="BK205" s="147">
        <f t="shared" si="39"/>
        <v>981.86500000000001</v>
      </c>
      <c r="BL205" s="13" t="s">
        <v>256</v>
      </c>
      <c r="BM205" s="145" t="s">
        <v>434</v>
      </c>
    </row>
    <row r="206" spans="2:65" s="1" customFormat="1" ht="34.9" customHeight="1">
      <c r="B206" s="25"/>
      <c r="C206" s="135" t="s">
        <v>435</v>
      </c>
      <c r="D206" s="135" t="s">
        <v>193</v>
      </c>
      <c r="E206" s="136" t="s">
        <v>430</v>
      </c>
      <c r="F206" s="137" t="s">
        <v>431</v>
      </c>
      <c r="G206" s="138" t="s">
        <v>233</v>
      </c>
      <c r="H206" s="139">
        <v>10.4</v>
      </c>
      <c r="I206" s="139">
        <v>2.246</v>
      </c>
      <c r="J206" s="139">
        <f t="shared" si="30"/>
        <v>23.358000000000001</v>
      </c>
      <c r="K206" s="140"/>
      <c r="L206" s="25"/>
      <c r="M206" s="141" t="s">
        <v>1</v>
      </c>
      <c r="N206" s="142" t="s">
        <v>42</v>
      </c>
      <c r="O206" s="143">
        <v>0.10902000000000001</v>
      </c>
      <c r="P206" s="143">
        <f t="shared" si="31"/>
        <v>1.1338080000000001</v>
      </c>
      <c r="Q206" s="143">
        <v>0</v>
      </c>
      <c r="R206" s="143">
        <f t="shared" si="32"/>
        <v>0</v>
      </c>
      <c r="S206" s="143">
        <v>0</v>
      </c>
      <c r="T206" s="144">
        <f t="shared" si="33"/>
        <v>0</v>
      </c>
      <c r="AR206" s="145" t="s">
        <v>256</v>
      </c>
      <c r="AT206" s="145" t="s">
        <v>193</v>
      </c>
      <c r="AU206" s="145" t="s">
        <v>89</v>
      </c>
      <c r="AY206" s="13" t="s">
        <v>191</v>
      </c>
      <c r="BE206" s="146">
        <f t="shared" si="34"/>
        <v>0</v>
      </c>
      <c r="BF206" s="146">
        <f t="shared" si="35"/>
        <v>23.358000000000001</v>
      </c>
      <c r="BG206" s="146">
        <f t="shared" si="36"/>
        <v>0</v>
      </c>
      <c r="BH206" s="146">
        <f t="shared" si="37"/>
        <v>0</v>
      </c>
      <c r="BI206" s="146">
        <f t="shared" si="38"/>
        <v>0</v>
      </c>
      <c r="BJ206" s="13" t="s">
        <v>89</v>
      </c>
      <c r="BK206" s="147">
        <f t="shared" si="39"/>
        <v>23.358000000000001</v>
      </c>
      <c r="BL206" s="13" t="s">
        <v>256</v>
      </c>
      <c r="BM206" s="145" t="s">
        <v>436</v>
      </c>
    </row>
    <row r="207" spans="2:65" s="1" customFormat="1" ht="14.45" customHeight="1">
      <c r="B207" s="25"/>
      <c r="C207" s="148" t="s">
        <v>437</v>
      </c>
      <c r="D207" s="148" t="s">
        <v>225</v>
      </c>
      <c r="E207" s="149" t="s">
        <v>426</v>
      </c>
      <c r="F207" s="150" t="s">
        <v>427</v>
      </c>
      <c r="G207" s="151" t="s">
        <v>233</v>
      </c>
      <c r="H207" s="152">
        <v>11.96</v>
      </c>
      <c r="I207" s="152">
        <v>0.81599999999999995</v>
      </c>
      <c r="J207" s="152">
        <f t="shared" si="30"/>
        <v>9.7590000000000003</v>
      </c>
      <c r="K207" s="153"/>
      <c r="L207" s="154"/>
      <c r="M207" s="155" t="s">
        <v>1</v>
      </c>
      <c r="N207" s="156" t="s">
        <v>42</v>
      </c>
      <c r="O207" s="143">
        <v>0</v>
      </c>
      <c r="P207" s="143">
        <f t="shared" si="31"/>
        <v>0</v>
      </c>
      <c r="Q207" s="143">
        <v>2.0000000000000001E-4</v>
      </c>
      <c r="R207" s="143">
        <f t="shared" si="32"/>
        <v>2.3920000000000005E-3</v>
      </c>
      <c r="S207" s="143">
        <v>0</v>
      </c>
      <c r="T207" s="144">
        <f t="shared" si="33"/>
        <v>0</v>
      </c>
      <c r="AR207" s="145" t="s">
        <v>321</v>
      </c>
      <c r="AT207" s="145" t="s">
        <v>225</v>
      </c>
      <c r="AU207" s="145" t="s">
        <v>89</v>
      </c>
      <c r="AY207" s="13" t="s">
        <v>191</v>
      </c>
      <c r="BE207" s="146">
        <f t="shared" si="34"/>
        <v>0</v>
      </c>
      <c r="BF207" s="146">
        <f t="shared" si="35"/>
        <v>9.7590000000000003</v>
      </c>
      <c r="BG207" s="146">
        <f t="shared" si="36"/>
        <v>0</v>
      </c>
      <c r="BH207" s="146">
        <f t="shared" si="37"/>
        <v>0</v>
      </c>
      <c r="BI207" s="146">
        <f t="shared" si="38"/>
        <v>0</v>
      </c>
      <c r="BJ207" s="13" t="s">
        <v>89</v>
      </c>
      <c r="BK207" s="147">
        <f t="shared" si="39"/>
        <v>9.7590000000000003</v>
      </c>
      <c r="BL207" s="13" t="s">
        <v>256</v>
      </c>
      <c r="BM207" s="145" t="s">
        <v>438</v>
      </c>
    </row>
    <row r="208" spans="2:65" s="1" customFormat="1" ht="34.9" customHeight="1">
      <c r="B208" s="25"/>
      <c r="C208" s="135" t="s">
        <v>439</v>
      </c>
      <c r="D208" s="135" t="s">
        <v>193</v>
      </c>
      <c r="E208" s="136" t="s">
        <v>440</v>
      </c>
      <c r="F208" s="137" t="s">
        <v>441</v>
      </c>
      <c r="G208" s="138" t="s">
        <v>233</v>
      </c>
      <c r="H208" s="139">
        <v>52.816000000000003</v>
      </c>
      <c r="I208" s="139">
        <v>3.0720000000000001</v>
      </c>
      <c r="J208" s="139">
        <f t="shared" si="30"/>
        <v>162.251</v>
      </c>
      <c r="K208" s="140"/>
      <c r="L208" s="25"/>
      <c r="M208" s="141" t="s">
        <v>1</v>
      </c>
      <c r="N208" s="142" t="s">
        <v>42</v>
      </c>
      <c r="O208" s="143">
        <v>0.14902000000000001</v>
      </c>
      <c r="P208" s="143">
        <f t="shared" si="31"/>
        <v>7.8706403200000015</v>
      </c>
      <c r="Q208" s="143">
        <v>0</v>
      </c>
      <c r="R208" s="143">
        <f t="shared" si="32"/>
        <v>0</v>
      </c>
      <c r="S208" s="143">
        <v>0</v>
      </c>
      <c r="T208" s="144">
        <f t="shared" si="33"/>
        <v>0</v>
      </c>
      <c r="AR208" s="145" t="s">
        <v>256</v>
      </c>
      <c r="AT208" s="145" t="s">
        <v>193</v>
      </c>
      <c r="AU208" s="145" t="s">
        <v>89</v>
      </c>
      <c r="AY208" s="13" t="s">
        <v>191</v>
      </c>
      <c r="BE208" s="146">
        <f t="shared" si="34"/>
        <v>0</v>
      </c>
      <c r="BF208" s="146">
        <f t="shared" si="35"/>
        <v>162.251</v>
      </c>
      <c r="BG208" s="146">
        <f t="shared" si="36"/>
        <v>0</v>
      </c>
      <c r="BH208" s="146">
        <f t="shared" si="37"/>
        <v>0</v>
      </c>
      <c r="BI208" s="146">
        <f t="shared" si="38"/>
        <v>0</v>
      </c>
      <c r="BJ208" s="13" t="s">
        <v>89</v>
      </c>
      <c r="BK208" s="147">
        <f t="shared" si="39"/>
        <v>162.251</v>
      </c>
      <c r="BL208" s="13" t="s">
        <v>256</v>
      </c>
      <c r="BM208" s="145" t="s">
        <v>442</v>
      </c>
    </row>
    <row r="209" spans="2:65" s="1" customFormat="1" ht="14.45" customHeight="1">
      <c r="B209" s="25"/>
      <c r="C209" s="148" t="s">
        <v>443</v>
      </c>
      <c r="D209" s="148" t="s">
        <v>225</v>
      </c>
      <c r="E209" s="149" t="s">
        <v>296</v>
      </c>
      <c r="F209" s="150" t="s">
        <v>297</v>
      </c>
      <c r="G209" s="151" t="s">
        <v>233</v>
      </c>
      <c r="H209" s="152">
        <v>63.378999999999998</v>
      </c>
      <c r="I209" s="152">
        <v>1.3240000000000001</v>
      </c>
      <c r="J209" s="152">
        <f t="shared" si="30"/>
        <v>83.914000000000001</v>
      </c>
      <c r="K209" s="153"/>
      <c r="L209" s="154"/>
      <c r="M209" s="155" t="s">
        <v>1</v>
      </c>
      <c r="N209" s="156" t="s">
        <v>42</v>
      </c>
      <c r="O209" s="143">
        <v>0</v>
      </c>
      <c r="P209" s="143">
        <f t="shared" si="31"/>
        <v>0</v>
      </c>
      <c r="Q209" s="143">
        <v>2.9999999999999997E-4</v>
      </c>
      <c r="R209" s="143">
        <f t="shared" si="32"/>
        <v>1.9013699999999998E-2</v>
      </c>
      <c r="S209" s="143">
        <v>0</v>
      </c>
      <c r="T209" s="144">
        <f t="shared" si="33"/>
        <v>0</v>
      </c>
      <c r="AR209" s="145" t="s">
        <v>321</v>
      </c>
      <c r="AT209" s="145" t="s">
        <v>225</v>
      </c>
      <c r="AU209" s="145" t="s">
        <v>89</v>
      </c>
      <c r="AY209" s="13" t="s">
        <v>191</v>
      </c>
      <c r="BE209" s="146">
        <f t="shared" si="34"/>
        <v>0</v>
      </c>
      <c r="BF209" s="146">
        <f t="shared" si="35"/>
        <v>83.914000000000001</v>
      </c>
      <c r="BG209" s="146">
        <f t="shared" si="36"/>
        <v>0</v>
      </c>
      <c r="BH209" s="146">
        <f t="shared" si="37"/>
        <v>0</v>
      </c>
      <c r="BI209" s="146">
        <f t="shared" si="38"/>
        <v>0</v>
      </c>
      <c r="BJ209" s="13" t="s">
        <v>89</v>
      </c>
      <c r="BK209" s="147">
        <f t="shared" si="39"/>
        <v>83.914000000000001</v>
      </c>
      <c r="BL209" s="13" t="s">
        <v>256</v>
      </c>
      <c r="BM209" s="145" t="s">
        <v>444</v>
      </c>
    </row>
    <row r="210" spans="2:65" s="1" customFormat="1" ht="34.9" customHeight="1">
      <c r="B210" s="25"/>
      <c r="C210" s="135" t="s">
        <v>445</v>
      </c>
      <c r="D210" s="135" t="s">
        <v>193</v>
      </c>
      <c r="E210" s="136" t="s">
        <v>446</v>
      </c>
      <c r="F210" s="137" t="s">
        <v>447</v>
      </c>
      <c r="G210" s="138" t="s">
        <v>233</v>
      </c>
      <c r="H210" s="139">
        <v>52.816000000000003</v>
      </c>
      <c r="I210" s="139">
        <v>3.448</v>
      </c>
      <c r="J210" s="139">
        <f t="shared" si="30"/>
        <v>182.11</v>
      </c>
      <c r="K210" s="140"/>
      <c r="L210" s="25"/>
      <c r="M210" s="141" t="s">
        <v>1</v>
      </c>
      <c r="N210" s="142" t="s">
        <v>42</v>
      </c>
      <c r="O210" s="143">
        <v>0.14904000000000001</v>
      </c>
      <c r="P210" s="143">
        <f t="shared" si="31"/>
        <v>7.8716966400000006</v>
      </c>
      <c r="Q210" s="143">
        <v>2.0000000000000002E-5</v>
      </c>
      <c r="R210" s="143">
        <f t="shared" si="32"/>
        <v>1.0563200000000001E-3</v>
      </c>
      <c r="S210" s="143">
        <v>0</v>
      </c>
      <c r="T210" s="144">
        <f t="shared" si="33"/>
        <v>0</v>
      </c>
      <c r="AR210" s="145" t="s">
        <v>256</v>
      </c>
      <c r="AT210" s="145" t="s">
        <v>193</v>
      </c>
      <c r="AU210" s="145" t="s">
        <v>89</v>
      </c>
      <c r="AY210" s="13" t="s">
        <v>191</v>
      </c>
      <c r="BE210" s="146">
        <f t="shared" si="34"/>
        <v>0</v>
      </c>
      <c r="BF210" s="146">
        <f t="shared" si="35"/>
        <v>182.11</v>
      </c>
      <c r="BG210" s="146">
        <f t="shared" si="36"/>
        <v>0</v>
      </c>
      <c r="BH210" s="146">
        <f t="shared" si="37"/>
        <v>0</v>
      </c>
      <c r="BI210" s="146">
        <f t="shared" si="38"/>
        <v>0</v>
      </c>
      <c r="BJ210" s="13" t="s">
        <v>89</v>
      </c>
      <c r="BK210" s="147">
        <f t="shared" si="39"/>
        <v>182.11</v>
      </c>
      <c r="BL210" s="13" t="s">
        <v>256</v>
      </c>
      <c r="BM210" s="145" t="s">
        <v>448</v>
      </c>
    </row>
    <row r="211" spans="2:65" s="1" customFormat="1" ht="14.45" customHeight="1">
      <c r="B211" s="25"/>
      <c r="C211" s="148" t="s">
        <v>449</v>
      </c>
      <c r="D211" s="148" t="s">
        <v>225</v>
      </c>
      <c r="E211" s="149" t="s">
        <v>296</v>
      </c>
      <c r="F211" s="150" t="s">
        <v>297</v>
      </c>
      <c r="G211" s="151" t="s">
        <v>233</v>
      </c>
      <c r="H211" s="152">
        <v>63.378999999999998</v>
      </c>
      <c r="I211" s="152">
        <v>1.3240000000000001</v>
      </c>
      <c r="J211" s="152">
        <f t="shared" si="30"/>
        <v>83.914000000000001</v>
      </c>
      <c r="K211" s="153"/>
      <c r="L211" s="154"/>
      <c r="M211" s="155" t="s">
        <v>1</v>
      </c>
      <c r="N211" s="156" t="s">
        <v>42</v>
      </c>
      <c r="O211" s="143">
        <v>0</v>
      </c>
      <c r="P211" s="143">
        <f t="shared" si="31"/>
        <v>0</v>
      </c>
      <c r="Q211" s="143">
        <v>2.9999999999999997E-4</v>
      </c>
      <c r="R211" s="143">
        <f t="shared" si="32"/>
        <v>1.9013699999999998E-2</v>
      </c>
      <c r="S211" s="143">
        <v>0</v>
      </c>
      <c r="T211" s="144">
        <f t="shared" si="33"/>
        <v>0</v>
      </c>
      <c r="AR211" s="145" t="s">
        <v>321</v>
      </c>
      <c r="AT211" s="145" t="s">
        <v>225</v>
      </c>
      <c r="AU211" s="145" t="s">
        <v>89</v>
      </c>
      <c r="AY211" s="13" t="s">
        <v>191</v>
      </c>
      <c r="BE211" s="146">
        <f t="shared" si="34"/>
        <v>0</v>
      </c>
      <c r="BF211" s="146">
        <f t="shared" si="35"/>
        <v>83.914000000000001</v>
      </c>
      <c r="BG211" s="146">
        <f t="shared" si="36"/>
        <v>0</v>
      </c>
      <c r="BH211" s="146">
        <f t="shared" si="37"/>
        <v>0</v>
      </c>
      <c r="BI211" s="146">
        <f t="shared" si="38"/>
        <v>0</v>
      </c>
      <c r="BJ211" s="13" t="s">
        <v>89</v>
      </c>
      <c r="BK211" s="147">
        <f t="shared" si="39"/>
        <v>83.914000000000001</v>
      </c>
      <c r="BL211" s="13" t="s">
        <v>256</v>
      </c>
      <c r="BM211" s="145" t="s">
        <v>450</v>
      </c>
    </row>
    <row r="212" spans="2:65" s="1" customFormat="1" ht="22.15" customHeight="1">
      <c r="B212" s="25"/>
      <c r="C212" s="135" t="s">
        <v>451</v>
      </c>
      <c r="D212" s="135" t="s">
        <v>193</v>
      </c>
      <c r="E212" s="136" t="s">
        <v>452</v>
      </c>
      <c r="F212" s="137" t="s">
        <v>453</v>
      </c>
      <c r="G212" s="138" t="s">
        <v>454</v>
      </c>
      <c r="H212" s="139">
        <v>129.71100000000001</v>
      </c>
      <c r="I212" s="139">
        <v>2.6</v>
      </c>
      <c r="J212" s="139">
        <f t="shared" si="30"/>
        <v>337.24900000000002</v>
      </c>
      <c r="K212" s="140"/>
      <c r="L212" s="25"/>
      <c r="M212" s="141" t="s">
        <v>1</v>
      </c>
      <c r="N212" s="142" t="s">
        <v>42</v>
      </c>
      <c r="O212" s="143">
        <v>0</v>
      </c>
      <c r="P212" s="143">
        <f t="shared" si="31"/>
        <v>0</v>
      </c>
      <c r="Q212" s="143">
        <v>0</v>
      </c>
      <c r="R212" s="143">
        <f t="shared" si="32"/>
        <v>0</v>
      </c>
      <c r="S212" s="143">
        <v>0</v>
      </c>
      <c r="T212" s="144">
        <f t="shared" si="33"/>
        <v>0</v>
      </c>
      <c r="AR212" s="145" t="s">
        <v>256</v>
      </c>
      <c r="AT212" s="145" t="s">
        <v>193</v>
      </c>
      <c r="AU212" s="145" t="s">
        <v>89</v>
      </c>
      <c r="AY212" s="13" t="s">
        <v>191</v>
      </c>
      <c r="BE212" s="146">
        <f t="shared" si="34"/>
        <v>0</v>
      </c>
      <c r="BF212" s="146">
        <f t="shared" si="35"/>
        <v>337.24900000000002</v>
      </c>
      <c r="BG212" s="146">
        <f t="shared" si="36"/>
        <v>0</v>
      </c>
      <c r="BH212" s="146">
        <f t="shared" si="37"/>
        <v>0</v>
      </c>
      <c r="BI212" s="146">
        <f t="shared" si="38"/>
        <v>0</v>
      </c>
      <c r="BJ212" s="13" t="s">
        <v>89</v>
      </c>
      <c r="BK212" s="147">
        <f t="shared" si="39"/>
        <v>337.24900000000002</v>
      </c>
      <c r="BL212" s="13" t="s">
        <v>256</v>
      </c>
      <c r="BM212" s="145" t="s">
        <v>455</v>
      </c>
    </row>
    <row r="213" spans="2:65" s="11" customFormat="1" ht="22.9" customHeight="1">
      <c r="B213" s="124"/>
      <c r="D213" s="125" t="s">
        <v>75</v>
      </c>
      <c r="E213" s="133" t="s">
        <v>456</v>
      </c>
      <c r="F213" s="133" t="s">
        <v>457</v>
      </c>
      <c r="J213" s="134">
        <f>BK213</f>
        <v>6008.2660000000005</v>
      </c>
      <c r="L213" s="124"/>
      <c r="M213" s="128"/>
      <c r="P213" s="129">
        <f>SUM(P214:P217)</f>
        <v>191.44940320000001</v>
      </c>
      <c r="R213" s="129">
        <f>SUM(R214:R217)</f>
        <v>0.6533812</v>
      </c>
      <c r="T213" s="130">
        <f>SUM(T214:T217)</f>
        <v>0</v>
      </c>
      <c r="AR213" s="125" t="s">
        <v>89</v>
      </c>
      <c r="AT213" s="131" t="s">
        <v>75</v>
      </c>
      <c r="AU213" s="131" t="s">
        <v>83</v>
      </c>
      <c r="AY213" s="125" t="s">
        <v>191</v>
      </c>
      <c r="BK213" s="132">
        <f>SUM(BK214:BK217)</f>
        <v>6008.2660000000005</v>
      </c>
    </row>
    <row r="214" spans="2:65" s="1" customFormat="1" ht="22.15" customHeight="1">
      <c r="B214" s="25"/>
      <c r="C214" s="135" t="s">
        <v>458</v>
      </c>
      <c r="D214" s="135" t="s">
        <v>193</v>
      </c>
      <c r="E214" s="136" t="s">
        <v>459</v>
      </c>
      <c r="F214" s="137" t="s">
        <v>460</v>
      </c>
      <c r="G214" s="138" t="s">
        <v>461</v>
      </c>
      <c r="H214" s="139">
        <v>108.76</v>
      </c>
      <c r="I214" s="139">
        <v>27.890999999999998</v>
      </c>
      <c r="J214" s="139">
        <f>ROUND(I214*H214,3)</f>
        <v>3033.4250000000002</v>
      </c>
      <c r="K214" s="140"/>
      <c r="L214" s="25"/>
      <c r="M214" s="141" t="s">
        <v>1</v>
      </c>
      <c r="N214" s="142" t="s">
        <v>42</v>
      </c>
      <c r="O214" s="143">
        <v>0.89676</v>
      </c>
      <c r="P214" s="143">
        <f>O214*H214</f>
        <v>97.531617600000004</v>
      </c>
      <c r="Q214" s="143">
        <v>2.99E-3</v>
      </c>
      <c r="R214" s="143">
        <f>Q214*H214</f>
        <v>0.32519239999999999</v>
      </c>
      <c r="S214" s="143">
        <v>0</v>
      </c>
      <c r="T214" s="144">
        <f>S214*H214</f>
        <v>0</v>
      </c>
      <c r="AR214" s="145" t="s">
        <v>256</v>
      </c>
      <c r="AT214" s="145" t="s">
        <v>193</v>
      </c>
      <c r="AU214" s="145" t="s">
        <v>89</v>
      </c>
      <c r="AY214" s="13" t="s">
        <v>191</v>
      </c>
      <c r="BE214" s="146">
        <f>IF(N214="základná",J214,0)</f>
        <v>0</v>
      </c>
      <c r="BF214" s="146">
        <f>IF(N214="znížená",J214,0)</f>
        <v>3033.4250000000002</v>
      </c>
      <c r="BG214" s="146">
        <f>IF(N214="zákl. prenesená",J214,0)</f>
        <v>0</v>
      </c>
      <c r="BH214" s="146">
        <f>IF(N214="zníž. prenesená",J214,0)</f>
        <v>0</v>
      </c>
      <c r="BI214" s="146">
        <f>IF(N214="nulová",J214,0)</f>
        <v>0</v>
      </c>
      <c r="BJ214" s="13" t="s">
        <v>89</v>
      </c>
      <c r="BK214" s="147">
        <f>ROUND(I214*H214,3)</f>
        <v>3033.4250000000002</v>
      </c>
      <c r="BL214" s="13" t="s">
        <v>256</v>
      </c>
      <c r="BM214" s="145" t="s">
        <v>462</v>
      </c>
    </row>
    <row r="215" spans="2:65" s="1" customFormat="1" ht="22.15" customHeight="1">
      <c r="B215" s="25"/>
      <c r="C215" s="135" t="s">
        <v>463</v>
      </c>
      <c r="D215" s="135" t="s">
        <v>193</v>
      </c>
      <c r="E215" s="136" t="s">
        <v>464</v>
      </c>
      <c r="F215" s="137" t="s">
        <v>465</v>
      </c>
      <c r="G215" s="138" t="s">
        <v>461</v>
      </c>
      <c r="H215" s="139">
        <v>107.96</v>
      </c>
      <c r="I215" s="139">
        <v>19.096</v>
      </c>
      <c r="J215" s="139">
        <f>ROUND(I215*H215,3)</f>
        <v>2061.6039999999998</v>
      </c>
      <c r="K215" s="140"/>
      <c r="L215" s="25"/>
      <c r="M215" s="141" t="s">
        <v>1</v>
      </c>
      <c r="N215" s="142" t="s">
        <v>42</v>
      </c>
      <c r="O215" s="143">
        <v>0.69835999999999998</v>
      </c>
      <c r="P215" s="143">
        <f>O215*H215</f>
        <v>75.3949456</v>
      </c>
      <c r="Q215" s="143">
        <v>2.2799999999999999E-3</v>
      </c>
      <c r="R215" s="143">
        <f>Q215*H215</f>
        <v>0.24614879999999997</v>
      </c>
      <c r="S215" s="143">
        <v>0</v>
      </c>
      <c r="T215" s="144">
        <f>S215*H215</f>
        <v>0</v>
      </c>
      <c r="AR215" s="145" t="s">
        <v>256</v>
      </c>
      <c r="AT215" s="145" t="s">
        <v>193</v>
      </c>
      <c r="AU215" s="145" t="s">
        <v>89</v>
      </c>
      <c r="AY215" s="13" t="s">
        <v>191</v>
      </c>
      <c r="BE215" s="146">
        <f>IF(N215="základná",J215,0)</f>
        <v>0</v>
      </c>
      <c r="BF215" s="146">
        <f>IF(N215="znížená",J215,0)</f>
        <v>2061.6039999999998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3" t="s">
        <v>89</v>
      </c>
      <c r="BK215" s="147">
        <f>ROUND(I215*H215,3)</f>
        <v>2061.6039999999998</v>
      </c>
      <c r="BL215" s="13" t="s">
        <v>256</v>
      </c>
      <c r="BM215" s="145" t="s">
        <v>796</v>
      </c>
    </row>
    <row r="216" spans="2:65" s="1" customFormat="1" ht="22.15" customHeight="1">
      <c r="B216" s="25"/>
      <c r="C216" s="135" t="s">
        <v>467</v>
      </c>
      <c r="D216" s="135" t="s">
        <v>193</v>
      </c>
      <c r="E216" s="136" t="s">
        <v>468</v>
      </c>
      <c r="F216" s="137" t="s">
        <v>469</v>
      </c>
      <c r="G216" s="138" t="s">
        <v>461</v>
      </c>
      <c r="H216" s="139">
        <v>28</v>
      </c>
      <c r="I216" s="139">
        <v>28.718</v>
      </c>
      <c r="J216" s="139">
        <f>ROUND(I216*H216,3)</f>
        <v>804.10400000000004</v>
      </c>
      <c r="K216" s="140"/>
      <c r="L216" s="25"/>
      <c r="M216" s="141" t="s">
        <v>1</v>
      </c>
      <c r="N216" s="142" t="s">
        <v>42</v>
      </c>
      <c r="O216" s="143">
        <v>0.66152999999999995</v>
      </c>
      <c r="P216" s="143">
        <f>O216*H216</f>
        <v>18.522839999999999</v>
      </c>
      <c r="Q216" s="143">
        <v>2.9299999999999999E-3</v>
      </c>
      <c r="R216" s="143">
        <f>Q216*H216</f>
        <v>8.2040000000000002E-2</v>
      </c>
      <c r="S216" s="143">
        <v>0</v>
      </c>
      <c r="T216" s="144">
        <f>S216*H216</f>
        <v>0</v>
      </c>
      <c r="AR216" s="145" t="s">
        <v>256</v>
      </c>
      <c r="AT216" s="145" t="s">
        <v>193</v>
      </c>
      <c r="AU216" s="145" t="s">
        <v>89</v>
      </c>
      <c r="AY216" s="13" t="s">
        <v>191</v>
      </c>
      <c r="BE216" s="146">
        <f>IF(N216="základná",J216,0)</f>
        <v>0</v>
      </c>
      <c r="BF216" s="146">
        <f>IF(N216="znížená",J216,0)</f>
        <v>804.10400000000004</v>
      </c>
      <c r="BG216" s="146">
        <f>IF(N216="zákl. prenesená",J216,0)</f>
        <v>0</v>
      </c>
      <c r="BH216" s="146">
        <f>IF(N216="zníž. prenesená",J216,0)</f>
        <v>0</v>
      </c>
      <c r="BI216" s="146">
        <f>IF(N216="nulová",J216,0)</f>
        <v>0</v>
      </c>
      <c r="BJ216" s="13" t="s">
        <v>89</v>
      </c>
      <c r="BK216" s="147">
        <f>ROUND(I216*H216,3)</f>
        <v>804.10400000000004</v>
      </c>
      <c r="BL216" s="13" t="s">
        <v>256</v>
      </c>
      <c r="BM216" s="145" t="s">
        <v>470</v>
      </c>
    </row>
    <row r="217" spans="2:65" s="1" customFormat="1" ht="22.15" customHeight="1">
      <c r="B217" s="25"/>
      <c r="C217" s="135" t="s">
        <v>471</v>
      </c>
      <c r="D217" s="135" t="s">
        <v>193</v>
      </c>
      <c r="E217" s="136" t="s">
        <v>472</v>
      </c>
      <c r="F217" s="137" t="s">
        <v>473</v>
      </c>
      <c r="G217" s="138" t="s">
        <v>454</v>
      </c>
      <c r="H217" s="139">
        <v>58.991</v>
      </c>
      <c r="I217" s="139">
        <v>1.85</v>
      </c>
      <c r="J217" s="139">
        <f>ROUND(I217*H217,3)</f>
        <v>109.133</v>
      </c>
      <c r="K217" s="140"/>
      <c r="L217" s="25"/>
      <c r="M217" s="141" t="s">
        <v>1</v>
      </c>
      <c r="N217" s="142" t="s">
        <v>42</v>
      </c>
      <c r="O217" s="143">
        <v>0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256</v>
      </c>
      <c r="AT217" s="145" t="s">
        <v>193</v>
      </c>
      <c r="AU217" s="145" t="s">
        <v>89</v>
      </c>
      <c r="AY217" s="13" t="s">
        <v>191</v>
      </c>
      <c r="BE217" s="146">
        <f>IF(N217="základná",J217,0)</f>
        <v>0</v>
      </c>
      <c r="BF217" s="146">
        <f>IF(N217="znížená",J217,0)</f>
        <v>109.133</v>
      </c>
      <c r="BG217" s="146">
        <f>IF(N217="zákl. prenesená",J217,0)</f>
        <v>0</v>
      </c>
      <c r="BH217" s="146">
        <f>IF(N217="zníž. prenesená",J217,0)</f>
        <v>0</v>
      </c>
      <c r="BI217" s="146">
        <f>IF(N217="nulová",J217,0)</f>
        <v>0</v>
      </c>
      <c r="BJ217" s="13" t="s">
        <v>89</v>
      </c>
      <c r="BK217" s="147">
        <f>ROUND(I217*H217,3)</f>
        <v>109.133</v>
      </c>
      <c r="BL217" s="13" t="s">
        <v>256</v>
      </c>
      <c r="BM217" s="145" t="s">
        <v>474</v>
      </c>
    </row>
    <row r="218" spans="2:65" s="11" customFormat="1" ht="22.9" customHeight="1">
      <c r="B218" s="124"/>
      <c r="D218" s="125" t="s">
        <v>75</v>
      </c>
      <c r="E218" s="133" t="s">
        <v>475</v>
      </c>
      <c r="F218" s="133" t="s">
        <v>476</v>
      </c>
      <c r="J218" s="134">
        <f>BK218</f>
        <v>4536.8239999999996</v>
      </c>
      <c r="L218" s="124"/>
      <c r="M218" s="128"/>
      <c r="P218" s="129">
        <f>SUM(P219:P221)</f>
        <v>43.536240000000006</v>
      </c>
      <c r="R218" s="129">
        <f>SUM(R219:R221)</f>
        <v>0.8551200000000001</v>
      </c>
      <c r="T218" s="130">
        <f>SUM(T219:T221)</f>
        <v>0</v>
      </c>
      <c r="AR218" s="125" t="s">
        <v>89</v>
      </c>
      <c r="AT218" s="131" t="s">
        <v>75</v>
      </c>
      <c r="AU218" s="131" t="s">
        <v>83</v>
      </c>
      <c r="AY218" s="125" t="s">
        <v>191</v>
      </c>
      <c r="BK218" s="132">
        <f>SUM(BK219:BK221)</f>
        <v>4536.8239999999996</v>
      </c>
    </row>
    <row r="219" spans="2:65" s="1" customFormat="1" ht="22.15" customHeight="1">
      <c r="B219" s="25"/>
      <c r="C219" s="135" t="s">
        <v>477</v>
      </c>
      <c r="D219" s="135" t="s">
        <v>193</v>
      </c>
      <c r="E219" s="136" t="s">
        <v>478</v>
      </c>
      <c r="F219" s="137" t="s">
        <v>479</v>
      </c>
      <c r="G219" s="138" t="s">
        <v>461</v>
      </c>
      <c r="H219" s="139">
        <v>72</v>
      </c>
      <c r="I219" s="139">
        <v>12.388999999999999</v>
      </c>
      <c r="J219" s="139">
        <f>ROUND(I219*H219,3)</f>
        <v>892.00800000000004</v>
      </c>
      <c r="K219" s="140"/>
      <c r="L219" s="25"/>
      <c r="M219" s="141" t="s">
        <v>1</v>
      </c>
      <c r="N219" s="142" t="s">
        <v>42</v>
      </c>
      <c r="O219" s="143">
        <v>0.60467000000000004</v>
      </c>
      <c r="P219" s="143">
        <f>O219*H219</f>
        <v>43.536240000000006</v>
      </c>
      <c r="Q219" s="143">
        <v>2.1000000000000001E-4</v>
      </c>
      <c r="R219" s="143">
        <f>Q219*H219</f>
        <v>1.5120000000000001E-2</v>
      </c>
      <c r="S219" s="143">
        <v>0</v>
      </c>
      <c r="T219" s="144">
        <f>S219*H219</f>
        <v>0</v>
      </c>
      <c r="AR219" s="145" t="s">
        <v>256</v>
      </c>
      <c r="AT219" s="145" t="s">
        <v>193</v>
      </c>
      <c r="AU219" s="145" t="s">
        <v>89</v>
      </c>
      <c r="AY219" s="13" t="s">
        <v>191</v>
      </c>
      <c r="BE219" s="146">
        <f>IF(N219="základná",J219,0)</f>
        <v>0</v>
      </c>
      <c r="BF219" s="146">
        <f>IF(N219="znížená",J219,0)</f>
        <v>892.00800000000004</v>
      </c>
      <c r="BG219" s="146">
        <f>IF(N219="zákl. prenesená",J219,0)</f>
        <v>0</v>
      </c>
      <c r="BH219" s="146">
        <f>IF(N219="zníž. prenesená",J219,0)</f>
        <v>0</v>
      </c>
      <c r="BI219" s="146">
        <f>IF(N219="nulová",J219,0)</f>
        <v>0</v>
      </c>
      <c r="BJ219" s="13" t="s">
        <v>89</v>
      </c>
      <c r="BK219" s="147">
        <f>ROUND(I219*H219,3)</f>
        <v>892.00800000000004</v>
      </c>
      <c r="BL219" s="13" t="s">
        <v>256</v>
      </c>
      <c r="BM219" s="145" t="s">
        <v>480</v>
      </c>
    </row>
    <row r="220" spans="2:65" s="1" customFormat="1" ht="22.15" customHeight="1">
      <c r="B220" s="25"/>
      <c r="C220" s="148" t="s">
        <v>481</v>
      </c>
      <c r="D220" s="148" t="s">
        <v>225</v>
      </c>
      <c r="E220" s="149" t="s">
        <v>482</v>
      </c>
      <c r="F220" s="150" t="s">
        <v>483</v>
      </c>
      <c r="G220" s="151" t="s">
        <v>484</v>
      </c>
      <c r="H220" s="152">
        <v>20</v>
      </c>
      <c r="I220" s="152">
        <v>181</v>
      </c>
      <c r="J220" s="152">
        <f>ROUND(I220*H220,3)</f>
        <v>3620</v>
      </c>
      <c r="K220" s="153"/>
      <c r="L220" s="154"/>
      <c r="M220" s="155" t="s">
        <v>1</v>
      </c>
      <c r="N220" s="156" t="s">
        <v>42</v>
      </c>
      <c r="O220" s="143">
        <v>0</v>
      </c>
      <c r="P220" s="143">
        <f>O220*H220</f>
        <v>0</v>
      </c>
      <c r="Q220" s="143">
        <v>4.2000000000000003E-2</v>
      </c>
      <c r="R220" s="143">
        <f>Q220*H220</f>
        <v>0.84000000000000008</v>
      </c>
      <c r="S220" s="143">
        <v>0</v>
      </c>
      <c r="T220" s="144">
        <f>S220*H220</f>
        <v>0</v>
      </c>
      <c r="AR220" s="145" t="s">
        <v>321</v>
      </c>
      <c r="AT220" s="145" t="s">
        <v>225</v>
      </c>
      <c r="AU220" s="145" t="s">
        <v>89</v>
      </c>
      <c r="AY220" s="13" t="s">
        <v>191</v>
      </c>
      <c r="BE220" s="146">
        <f>IF(N220="základná",J220,0)</f>
        <v>0</v>
      </c>
      <c r="BF220" s="146">
        <f>IF(N220="znížená",J220,0)</f>
        <v>3620</v>
      </c>
      <c r="BG220" s="146">
        <f>IF(N220="zákl. prenesená",J220,0)</f>
        <v>0</v>
      </c>
      <c r="BH220" s="146">
        <f>IF(N220="zníž. prenesená",J220,0)</f>
        <v>0</v>
      </c>
      <c r="BI220" s="146">
        <f>IF(N220="nulová",J220,0)</f>
        <v>0</v>
      </c>
      <c r="BJ220" s="13" t="s">
        <v>89</v>
      </c>
      <c r="BK220" s="147">
        <f>ROUND(I220*H220,3)</f>
        <v>3620</v>
      </c>
      <c r="BL220" s="13" t="s">
        <v>256</v>
      </c>
      <c r="BM220" s="145" t="s">
        <v>485</v>
      </c>
    </row>
    <row r="221" spans="2:65" s="1" customFormat="1" ht="22.15" customHeight="1">
      <c r="B221" s="25"/>
      <c r="C221" s="135" t="s">
        <v>486</v>
      </c>
      <c r="D221" s="135" t="s">
        <v>193</v>
      </c>
      <c r="E221" s="136" t="s">
        <v>487</v>
      </c>
      <c r="F221" s="137" t="s">
        <v>488</v>
      </c>
      <c r="G221" s="138" t="s">
        <v>454</v>
      </c>
      <c r="H221" s="139">
        <v>45.12</v>
      </c>
      <c r="I221" s="139">
        <v>0.55000000000000004</v>
      </c>
      <c r="J221" s="139">
        <f>ROUND(I221*H221,3)</f>
        <v>24.815999999999999</v>
      </c>
      <c r="K221" s="140"/>
      <c r="L221" s="25"/>
      <c r="M221" s="141" t="s">
        <v>1</v>
      </c>
      <c r="N221" s="142" t="s">
        <v>42</v>
      </c>
      <c r="O221" s="143">
        <v>0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256</v>
      </c>
      <c r="AT221" s="145" t="s">
        <v>193</v>
      </c>
      <c r="AU221" s="145" t="s">
        <v>89</v>
      </c>
      <c r="AY221" s="13" t="s">
        <v>191</v>
      </c>
      <c r="BE221" s="146">
        <f>IF(N221="základná",J221,0)</f>
        <v>0</v>
      </c>
      <c r="BF221" s="146">
        <f>IF(N221="znížená",J221,0)</f>
        <v>24.815999999999999</v>
      </c>
      <c r="BG221" s="146">
        <f>IF(N221="zákl. prenesená",J221,0)</f>
        <v>0</v>
      </c>
      <c r="BH221" s="146">
        <f>IF(N221="zníž. prenesená",J221,0)</f>
        <v>0</v>
      </c>
      <c r="BI221" s="146">
        <f>IF(N221="nulová",J221,0)</f>
        <v>0</v>
      </c>
      <c r="BJ221" s="13" t="s">
        <v>89</v>
      </c>
      <c r="BK221" s="147">
        <f>ROUND(I221*H221,3)</f>
        <v>24.815999999999999</v>
      </c>
      <c r="BL221" s="13" t="s">
        <v>256</v>
      </c>
      <c r="BM221" s="145" t="s">
        <v>489</v>
      </c>
    </row>
    <row r="222" spans="2:65" s="11" customFormat="1" ht="22.9" customHeight="1">
      <c r="B222" s="124"/>
      <c r="D222" s="125" t="s">
        <v>75</v>
      </c>
      <c r="E222" s="133" t="s">
        <v>490</v>
      </c>
      <c r="F222" s="133" t="s">
        <v>491</v>
      </c>
      <c r="J222" s="134">
        <f>BK222</f>
        <v>72481.628000000012</v>
      </c>
      <c r="L222" s="124"/>
      <c r="M222" s="128"/>
      <c r="P222" s="129">
        <f>SUM(P223:P234)</f>
        <v>879.08975567000005</v>
      </c>
      <c r="R222" s="129">
        <f>SUM(R223:R234)</f>
        <v>18.735954410000002</v>
      </c>
      <c r="T222" s="130">
        <f>SUM(T223:T234)</f>
        <v>0</v>
      </c>
      <c r="AR222" s="125" t="s">
        <v>89</v>
      </c>
      <c r="AT222" s="131" t="s">
        <v>75</v>
      </c>
      <c r="AU222" s="131" t="s">
        <v>83</v>
      </c>
      <c r="AY222" s="125" t="s">
        <v>191</v>
      </c>
      <c r="BK222" s="132">
        <f>SUM(BK223:BK234)</f>
        <v>72481.628000000012</v>
      </c>
    </row>
    <row r="223" spans="2:65" s="1" customFormat="1" ht="19.899999999999999" customHeight="1">
      <c r="B223" s="25"/>
      <c r="C223" s="135" t="s">
        <v>492</v>
      </c>
      <c r="D223" s="135" t="s">
        <v>193</v>
      </c>
      <c r="E223" s="136" t="s">
        <v>493</v>
      </c>
      <c r="F223" s="137" t="s">
        <v>494</v>
      </c>
      <c r="G223" s="138" t="s">
        <v>233</v>
      </c>
      <c r="H223" s="139">
        <v>783.83299999999997</v>
      </c>
      <c r="I223" s="139">
        <v>13.5</v>
      </c>
      <c r="J223" s="139">
        <f t="shared" ref="J223:J234" si="40">ROUND(I223*H223,3)</f>
        <v>10581.745999999999</v>
      </c>
      <c r="K223" s="140"/>
      <c r="L223" s="25"/>
      <c r="M223" s="141" t="s">
        <v>1</v>
      </c>
      <c r="N223" s="142" t="s">
        <v>42</v>
      </c>
      <c r="O223" s="143">
        <v>0.34046999999999999</v>
      </c>
      <c r="P223" s="143">
        <f t="shared" ref="P223:P234" si="41">O223*H223</f>
        <v>266.87162151000001</v>
      </c>
      <c r="Q223" s="143">
        <v>1.4300000000000001E-3</v>
      </c>
      <c r="R223" s="143">
        <f t="shared" ref="R223:R234" si="42">Q223*H223</f>
        <v>1.12088119</v>
      </c>
      <c r="S223" s="143">
        <v>0</v>
      </c>
      <c r="T223" s="144">
        <f t="shared" ref="T223:T234" si="43">S223*H223</f>
        <v>0</v>
      </c>
      <c r="AR223" s="145" t="s">
        <v>256</v>
      </c>
      <c r="AT223" s="145" t="s">
        <v>193</v>
      </c>
      <c r="AU223" s="145" t="s">
        <v>89</v>
      </c>
      <c r="AY223" s="13" t="s">
        <v>191</v>
      </c>
      <c r="BE223" s="146">
        <f t="shared" ref="BE223:BE234" si="44">IF(N223="základná",J223,0)</f>
        <v>0</v>
      </c>
      <c r="BF223" s="146">
        <f t="shared" ref="BF223:BF234" si="45">IF(N223="znížená",J223,0)</f>
        <v>10581.745999999999</v>
      </c>
      <c r="BG223" s="146">
        <f t="shared" ref="BG223:BG234" si="46">IF(N223="zákl. prenesená",J223,0)</f>
        <v>0</v>
      </c>
      <c r="BH223" s="146">
        <f t="shared" ref="BH223:BH234" si="47">IF(N223="zníž. prenesená",J223,0)</f>
        <v>0</v>
      </c>
      <c r="BI223" s="146">
        <f t="shared" ref="BI223:BI234" si="48">IF(N223="nulová",J223,0)</f>
        <v>0</v>
      </c>
      <c r="BJ223" s="13" t="s">
        <v>89</v>
      </c>
      <c r="BK223" s="147">
        <f t="shared" ref="BK223:BK234" si="49">ROUND(I223*H223,3)</f>
        <v>10581.745999999999</v>
      </c>
      <c r="BL223" s="13" t="s">
        <v>256</v>
      </c>
      <c r="BM223" s="145" t="s">
        <v>495</v>
      </c>
    </row>
    <row r="224" spans="2:65" s="1" customFormat="1" ht="14.45" customHeight="1">
      <c r="B224" s="25"/>
      <c r="C224" s="148" t="s">
        <v>496</v>
      </c>
      <c r="D224" s="148" t="s">
        <v>225</v>
      </c>
      <c r="E224" s="149" t="s">
        <v>497</v>
      </c>
      <c r="F224" s="150" t="s">
        <v>498</v>
      </c>
      <c r="G224" s="151" t="s">
        <v>233</v>
      </c>
      <c r="H224" s="152">
        <v>838.70100000000002</v>
      </c>
      <c r="I224" s="152">
        <v>20</v>
      </c>
      <c r="J224" s="152">
        <f t="shared" si="40"/>
        <v>16774.02</v>
      </c>
      <c r="K224" s="153"/>
      <c r="L224" s="154"/>
      <c r="M224" s="155" t="s">
        <v>1</v>
      </c>
      <c r="N224" s="156" t="s">
        <v>42</v>
      </c>
      <c r="O224" s="143">
        <v>0</v>
      </c>
      <c r="P224" s="143">
        <f t="shared" si="41"/>
        <v>0</v>
      </c>
      <c r="Q224" s="143">
        <v>5.7600000000000004E-3</v>
      </c>
      <c r="R224" s="143">
        <f t="shared" si="42"/>
        <v>4.8309177600000002</v>
      </c>
      <c r="S224" s="143">
        <v>0</v>
      </c>
      <c r="T224" s="144">
        <f t="shared" si="43"/>
        <v>0</v>
      </c>
      <c r="AR224" s="145" t="s">
        <v>321</v>
      </c>
      <c r="AT224" s="145" t="s">
        <v>225</v>
      </c>
      <c r="AU224" s="145" t="s">
        <v>89</v>
      </c>
      <c r="AY224" s="13" t="s">
        <v>191</v>
      </c>
      <c r="BE224" s="146">
        <f t="shared" si="44"/>
        <v>0</v>
      </c>
      <c r="BF224" s="146">
        <f t="shared" si="45"/>
        <v>16774.02</v>
      </c>
      <c r="BG224" s="146">
        <f t="shared" si="46"/>
        <v>0</v>
      </c>
      <c r="BH224" s="146">
        <f t="shared" si="47"/>
        <v>0</v>
      </c>
      <c r="BI224" s="146">
        <f t="shared" si="48"/>
        <v>0</v>
      </c>
      <c r="BJ224" s="13" t="s">
        <v>89</v>
      </c>
      <c r="BK224" s="147">
        <f t="shared" si="49"/>
        <v>16774.02</v>
      </c>
      <c r="BL224" s="13" t="s">
        <v>256</v>
      </c>
      <c r="BM224" s="145" t="s">
        <v>499</v>
      </c>
    </row>
    <row r="225" spans="2:65" s="1" customFormat="1" ht="22.15" customHeight="1">
      <c r="B225" s="25"/>
      <c r="C225" s="135" t="s">
        <v>500</v>
      </c>
      <c r="D225" s="135" t="s">
        <v>193</v>
      </c>
      <c r="E225" s="136" t="s">
        <v>501</v>
      </c>
      <c r="F225" s="137" t="s">
        <v>502</v>
      </c>
      <c r="G225" s="138" t="s">
        <v>233</v>
      </c>
      <c r="H225" s="139">
        <v>674.31200000000001</v>
      </c>
      <c r="I225" s="139">
        <v>9.7260000000000009</v>
      </c>
      <c r="J225" s="139">
        <f t="shared" si="40"/>
        <v>6558.3590000000004</v>
      </c>
      <c r="K225" s="140"/>
      <c r="L225" s="25"/>
      <c r="M225" s="141" t="s">
        <v>1</v>
      </c>
      <c r="N225" s="142" t="s">
        <v>42</v>
      </c>
      <c r="O225" s="143">
        <v>0.54993000000000003</v>
      </c>
      <c r="P225" s="143">
        <f t="shared" si="41"/>
        <v>370.82439816000004</v>
      </c>
      <c r="Q225" s="143">
        <v>4.0000000000000002E-4</v>
      </c>
      <c r="R225" s="143">
        <f t="shared" si="42"/>
        <v>0.26972480000000004</v>
      </c>
      <c r="S225" s="143">
        <v>0</v>
      </c>
      <c r="T225" s="144">
        <f t="shared" si="43"/>
        <v>0</v>
      </c>
      <c r="AR225" s="145" t="s">
        <v>256</v>
      </c>
      <c r="AT225" s="145" t="s">
        <v>193</v>
      </c>
      <c r="AU225" s="145" t="s">
        <v>89</v>
      </c>
      <c r="AY225" s="13" t="s">
        <v>191</v>
      </c>
      <c r="BE225" s="146">
        <f t="shared" si="44"/>
        <v>0</v>
      </c>
      <c r="BF225" s="146">
        <f t="shared" si="45"/>
        <v>6558.3590000000004</v>
      </c>
      <c r="BG225" s="146">
        <f t="shared" si="46"/>
        <v>0</v>
      </c>
      <c r="BH225" s="146">
        <f t="shared" si="47"/>
        <v>0</v>
      </c>
      <c r="BI225" s="146">
        <f t="shared" si="48"/>
        <v>0</v>
      </c>
      <c r="BJ225" s="13" t="s">
        <v>89</v>
      </c>
      <c r="BK225" s="147">
        <f t="shared" si="49"/>
        <v>6558.3590000000004</v>
      </c>
      <c r="BL225" s="13" t="s">
        <v>256</v>
      </c>
      <c r="BM225" s="145" t="s">
        <v>503</v>
      </c>
    </row>
    <row r="226" spans="2:65" s="1" customFormat="1" ht="22.15" customHeight="1">
      <c r="B226" s="25"/>
      <c r="C226" s="148" t="s">
        <v>504</v>
      </c>
      <c r="D226" s="148" t="s">
        <v>225</v>
      </c>
      <c r="E226" s="149" t="s">
        <v>505</v>
      </c>
      <c r="F226" s="150" t="s">
        <v>506</v>
      </c>
      <c r="G226" s="151" t="s">
        <v>233</v>
      </c>
      <c r="H226" s="152">
        <v>674.31200000000001</v>
      </c>
      <c r="I226" s="152">
        <v>30.006</v>
      </c>
      <c r="J226" s="152">
        <f t="shared" si="40"/>
        <v>20233.405999999999</v>
      </c>
      <c r="K226" s="153"/>
      <c r="L226" s="154"/>
      <c r="M226" s="155" t="s">
        <v>1</v>
      </c>
      <c r="N226" s="156" t="s">
        <v>42</v>
      </c>
      <c r="O226" s="143">
        <v>0</v>
      </c>
      <c r="P226" s="143">
        <f t="shared" si="41"/>
        <v>0</v>
      </c>
      <c r="Q226" s="143">
        <v>1.2449999999999999E-2</v>
      </c>
      <c r="R226" s="143">
        <f t="shared" si="42"/>
        <v>8.3951843999999998</v>
      </c>
      <c r="S226" s="143">
        <v>0</v>
      </c>
      <c r="T226" s="144">
        <f t="shared" si="43"/>
        <v>0</v>
      </c>
      <c r="AR226" s="145" t="s">
        <v>321</v>
      </c>
      <c r="AT226" s="145" t="s">
        <v>225</v>
      </c>
      <c r="AU226" s="145" t="s">
        <v>89</v>
      </c>
      <c r="AY226" s="13" t="s">
        <v>191</v>
      </c>
      <c r="BE226" s="146">
        <f t="shared" si="44"/>
        <v>0</v>
      </c>
      <c r="BF226" s="146">
        <f t="shared" si="45"/>
        <v>20233.405999999999</v>
      </c>
      <c r="BG226" s="146">
        <f t="shared" si="46"/>
        <v>0</v>
      </c>
      <c r="BH226" s="146">
        <f t="shared" si="47"/>
        <v>0</v>
      </c>
      <c r="BI226" s="146">
        <f t="shared" si="48"/>
        <v>0</v>
      </c>
      <c r="BJ226" s="13" t="s">
        <v>89</v>
      </c>
      <c r="BK226" s="147">
        <f t="shared" si="49"/>
        <v>20233.405999999999</v>
      </c>
      <c r="BL226" s="13" t="s">
        <v>256</v>
      </c>
      <c r="BM226" s="145" t="s">
        <v>507</v>
      </c>
    </row>
    <row r="227" spans="2:65" s="1" customFormat="1" ht="22.15" customHeight="1">
      <c r="B227" s="25"/>
      <c r="C227" s="135" t="s">
        <v>508</v>
      </c>
      <c r="D227" s="135" t="s">
        <v>193</v>
      </c>
      <c r="E227" s="136" t="s">
        <v>509</v>
      </c>
      <c r="F227" s="137" t="s">
        <v>510</v>
      </c>
      <c r="G227" s="138" t="s">
        <v>233</v>
      </c>
      <c r="H227" s="139">
        <v>325.25400000000002</v>
      </c>
      <c r="I227" s="139">
        <v>17.393999999999998</v>
      </c>
      <c r="J227" s="139">
        <f t="shared" si="40"/>
        <v>5657.4679999999998</v>
      </c>
      <c r="K227" s="140"/>
      <c r="L227" s="25"/>
      <c r="M227" s="141" t="s">
        <v>1</v>
      </c>
      <c r="N227" s="142" t="s">
        <v>42</v>
      </c>
      <c r="O227" s="143">
        <v>0.73399999999999999</v>
      </c>
      <c r="P227" s="143">
        <f t="shared" si="41"/>
        <v>238.736436</v>
      </c>
      <c r="Q227" s="143">
        <v>4.0000000000000002E-4</v>
      </c>
      <c r="R227" s="143">
        <f t="shared" si="42"/>
        <v>0.13010160000000001</v>
      </c>
      <c r="S227" s="143">
        <v>0</v>
      </c>
      <c r="T227" s="144">
        <f t="shared" si="43"/>
        <v>0</v>
      </c>
      <c r="AR227" s="145" t="s">
        <v>256</v>
      </c>
      <c r="AT227" s="145" t="s">
        <v>193</v>
      </c>
      <c r="AU227" s="145" t="s">
        <v>89</v>
      </c>
      <c r="AY227" s="13" t="s">
        <v>191</v>
      </c>
      <c r="BE227" s="146">
        <f t="shared" si="44"/>
        <v>0</v>
      </c>
      <c r="BF227" s="146">
        <f t="shared" si="45"/>
        <v>5657.4679999999998</v>
      </c>
      <c r="BG227" s="146">
        <f t="shared" si="46"/>
        <v>0</v>
      </c>
      <c r="BH227" s="146">
        <f t="shared" si="47"/>
        <v>0</v>
      </c>
      <c r="BI227" s="146">
        <f t="shared" si="48"/>
        <v>0</v>
      </c>
      <c r="BJ227" s="13" t="s">
        <v>89</v>
      </c>
      <c r="BK227" s="147">
        <f t="shared" si="49"/>
        <v>5657.4679999999998</v>
      </c>
      <c r="BL227" s="13" t="s">
        <v>256</v>
      </c>
      <c r="BM227" s="145" t="s">
        <v>511</v>
      </c>
    </row>
    <row r="228" spans="2:65" s="1" customFormat="1" ht="34.9" customHeight="1">
      <c r="B228" s="25"/>
      <c r="C228" s="148" t="s">
        <v>512</v>
      </c>
      <c r="D228" s="148" t="s">
        <v>225</v>
      </c>
      <c r="E228" s="149" t="s">
        <v>513</v>
      </c>
      <c r="F228" s="150" t="s">
        <v>514</v>
      </c>
      <c r="G228" s="151" t="s">
        <v>233</v>
      </c>
      <c r="H228" s="152">
        <v>325.25400000000002</v>
      </c>
      <c r="I228" s="152">
        <v>28.32</v>
      </c>
      <c r="J228" s="152">
        <f t="shared" si="40"/>
        <v>9211.1929999999993</v>
      </c>
      <c r="K228" s="153"/>
      <c r="L228" s="154"/>
      <c r="M228" s="155" t="s">
        <v>1</v>
      </c>
      <c r="N228" s="156" t="s">
        <v>42</v>
      </c>
      <c r="O228" s="143">
        <v>0</v>
      </c>
      <c r="P228" s="143">
        <f t="shared" si="41"/>
        <v>0</v>
      </c>
      <c r="Q228" s="143">
        <v>1.179E-2</v>
      </c>
      <c r="R228" s="143">
        <f t="shared" si="42"/>
        <v>3.8347446600000001</v>
      </c>
      <c r="S228" s="143">
        <v>0</v>
      </c>
      <c r="T228" s="144">
        <f t="shared" si="43"/>
        <v>0</v>
      </c>
      <c r="AR228" s="145" t="s">
        <v>321</v>
      </c>
      <c r="AT228" s="145" t="s">
        <v>225</v>
      </c>
      <c r="AU228" s="145" t="s">
        <v>89</v>
      </c>
      <c r="AY228" s="13" t="s">
        <v>191</v>
      </c>
      <c r="BE228" s="146">
        <f t="shared" si="44"/>
        <v>0</v>
      </c>
      <c r="BF228" s="146">
        <f t="shared" si="45"/>
        <v>9211.1929999999993</v>
      </c>
      <c r="BG228" s="146">
        <f t="shared" si="46"/>
        <v>0</v>
      </c>
      <c r="BH228" s="146">
        <f t="shared" si="47"/>
        <v>0</v>
      </c>
      <c r="BI228" s="146">
        <f t="shared" si="48"/>
        <v>0</v>
      </c>
      <c r="BJ228" s="13" t="s">
        <v>89</v>
      </c>
      <c r="BK228" s="147">
        <f t="shared" si="49"/>
        <v>9211.1929999999993</v>
      </c>
      <c r="BL228" s="13" t="s">
        <v>256</v>
      </c>
      <c r="BM228" s="145" t="s">
        <v>797</v>
      </c>
    </row>
    <row r="229" spans="2:65" s="1" customFormat="1" ht="22.15" customHeight="1">
      <c r="B229" s="25"/>
      <c r="C229" s="135" t="s">
        <v>516</v>
      </c>
      <c r="D229" s="135" t="s">
        <v>193</v>
      </c>
      <c r="E229" s="136" t="s">
        <v>517</v>
      </c>
      <c r="F229" s="137" t="s">
        <v>518</v>
      </c>
      <c r="G229" s="138" t="s">
        <v>484</v>
      </c>
      <c r="H229" s="139">
        <v>2</v>
      </c>
      <c r="I229" s="139">
        <v>30.879000000000001</v>
      </c>
      <c r="J229" s="139">
        <f t="shared" si="40"/>
        <v>61.758000000000003</v>
      </c>
      <c r="K229" s="140"/>
      <c r="L229" s="25"/>
      <c r="M229" s="141" t="s">
        <v>1</v>
      </c>
      <c r="N229" s="142" t="s">
        <v>42</v>
      </c>
      <c r="O229" s="143">
        <v>1.3286500000000001</v>
      </c>
      <c r="P229" s="143">
        <f t="shared" si="41"/>
        <v>2.6573000000000002</v>
      </c>
      <c r="Q229" s="143">
        <v>1.1999999999999999E-3</v>
      </c>
      <c r="R229" s="143">
        <f t="shared" si="42"/>
        <v>2.3999999999999998E-3</v>
      </c>
      <c r="S229" s="143">
        <v>0</v>
      </c>
      <c r="T229" s="144">
        <f t="shared" si="43"/>
        <v>0</v>
      </c>
      <c r="AR229" s="145" t="s">
        <v>256</v>
      </c>
      <c r="AT229" s="145" t="s">
        <v>193</v>
      </c>
      <c r="AU229" s="145" t="s">
        <v>89</v>
      </c>
      <c r="AY229" s="13" t="s">
        <v>191</v>
      </c>
      <c r="BE229" s="146">
        <f t="shared" si="44"/>
        <v>0</v>
      </c>
      <c r="BF229" s="146">
        <f t="shared" si="45"/>
        <v>61.758000000000003</v>
      </c>
      <c r="BG229" s="146">
        <f t="shared" si="46"/>
        <v>0</v>
      </c>
      <c r="BH229" s="146">
        <f t="shared" si="47"/>
        <v>0</v>
      </c>
      <c r="BI229" s="146">
        <f t="shared" si="48"/>
        <v>0</v>
      </c>
      <c r="BJ229" s="13" t="s">
        <v>89</v>
      </c>
      <c r="BK229" s="147">
        <f t="shared" si="49"/>
        <v>61.758000000000003</v>
      </c>
      <c r="BL229" s="13" t="s">
        <v>256</v>
      </c>
      <c r="BM229" s="145" t="s">
        <v>519</v>
      </c>
    </row>
    <row r="230" spans="2:65" s="1" customFormat="1" ht="22.15" customHeight="1">
      <c r="B230" s="25"/>
      <c r="C230" s="148" t="s">
        <v>520</v>
      </c>
      <c r="D230" s="148" t="s">
        <v>225</v>
      </c>
      <c r="E230" s="149" t="s">
        <v>521</v>
      </c>
      <c r="F230" s="150" t="s">
        <v>522</v>
      </c>
      <c r="G230" s="151" t="s">
        <v>484</v>
      </c>
      <c r="H230" s="152">
        <v>2</v>
      </c>
      <c r="I230" s="152">
        <v>16.081</v>
      </c>
      <c r="J230" s="152">
        <f t="shared" si="40"/>
        <v>32.161999999999999</v>
      </c>
      <c r="K230" s="153"/>
      <c r="L230" s="154"/>
      <c r="M230" s="155" t="s">
        <v>1</v>
      </c>
      <c r="N230" s="156" t="s">
        <v>42</v>
      </c>
      <c r="O230" s="143">
        <v>0</v>
      </c>
      <c r="P230" s="143">
        <f t="shared" si="41"/>
        <v>0</v>
      </c>
      <c r="Q230" s="143">
        <v>1E-3</v>
      </c>
      <c r="R230" s="143">
        <f t="shared" si="42"/>
        <v>2E-3</v>
      </c>
      <c r="S230" s="143">
        <v>0</v>
      </c>
      <c r="T230" s="144">
        <f t="shared" si="43"/>
        <v>0</v>
      </c>
      <c r="AR230" s="145" t="s">
        <v>321</v>
      </c>
      <c r="AT230" s="145" t="s">
        <v>225</v>
      </c>
      <c r="AU230" s="145" t="s">
        <v>89</v>
      </c>
      <c r="AY230" s="13" t="s">
        <v>191</v>
      </c>
      <c r="BE230" s="146">
        <f t="shared" si="44"/>
        <v>0</v>
      </c>
      <c r="BF230" s="146">
        <f t="shared" si="45"/>
        <v>32.161999999999999</v>
      </c>
      <c r="BG230" s="146">
        <f t="shared" si="46"/>
        <v>0</v>
      </c>
      <c r="BH230" s="146">
        <f t="shared" si="47"/>
        <v>0</v>
      </c>
      <c r="BI230" s="146">
        <f t="shared" si="48"/>
        <v>0</v>
      </c>
      <c r="BJ230" s="13" t="s">
        <v>89</v>
      </c>
      <c r="BK230" s="147">
        <f t="shared" si="49"/>
        <v>32.161999999999999</v>
      </c>
      <c r="BL230" s="13" t="s">
        <v>256</v>
      </c>
      <c r="BM230" s="145" t="s">
        <v>523</v>
      </c>
    </row>
    <row r="231" spans="2:65" s="1" customFormat="1" ht="30" customHeight="1">
      <c r="B231" s="25"/>
      <c r="C231" s="148" t="s">
        <v>524</v>
      </c>
      <c r="D231" s="148" t="s">
        <v>225</v>
      </c>
      <c r="E231" s="149" t="s">
        <v>525</v>
      </c>
      <c r="F231" s="150" t="s">
        <v>526</v>
      </c>
      <c r="G231" s="151" t="s">
        <v>484</v>
      </c>
      <c r="H231" s="152">
        <v>2</v>
      </c>
      <c r="I231" s="152">
        <v>600</v>
      </c>
      <c r="J231" s="152">
        <f t="shared" si="40"/>
        <v>1200</v>
      </c>
      <c r="K231" s="153"/>
      <c r="L231" s="154"/>
      <c r="M231" s="155" t="s">
        <v>1</v>
      </c>
      <c r="N231" s="156" t="s">
        <v>42</v>
      </c>
      <c r="O231" s="143">
        <v>0</v>
      </c>
      <c r="P231" s="143">
        <f t="shared" si="41"/>
        <v>0</v>
      </c>
      <c r="Q231" s="143">
        <v>7.4999999999999997E-2</v>
      </c>
      <c r="R231" s="143">
        <f t="shared" si="42"/>
        <v>0.15</v>
      </c>
      <c r="S231" s="143">
        <v>0</v>
      </c>
      <c r="T231" s="144">
        <f t="shared" si="43"/>
        <v>0</v>
      </c>
      <c r="AR231" s="145" t="s">
        <v>321</v>
      </c>
      <c r="AT231" s="145" t="s">
        <v>225</v>
      </c>
      <c r="AU231" s="145" t="s">
        <v>89</v>
      </c>
      <c r="AY231" s="13" t="s">
        <v>191</v>
      </c>
      <c r="BE231" s="146">
        <f t="shared" si="44"/>
        <v>0</v>
      </c>
      <c r="BF231" s="146">
        <f t="shared" si="45"/>
        <v>1200</v>
      </c>
      <c r="BG231" s="146">
        <f t="shared" si="46"/>
        <v>0</v>
      </c>
      <c r="BH231" s="146">
        <f t="shared" si="47"/>
        <v>0</v>
      </c>
      <c r="BI231" s="146">
        <f t="shared" si="48"/>
        <v>0</v>
      </c>
      <c r="BJ231" s="13" t="s">
        <v>89</v>
      </c>
      <c r="BK231" s="147">
        <f t="shared" si="49"/>
        <v>1200</v>
      </c>
      <c r="BL231" s="13" t="s">
        <v>256</v>
      </c>
      <c r="BM231" s="145" t="s">
        <v>527</v>
      </c>
    </row>
    <row r="232" spans="2:65" s="1" customFormat="1" ht="22.15" customHeight="1">
      <c r="B232" s="25"/>
      <c r="C232" s="135" t="s">
        <v>528</v>
      </c>
      <c r="D232" s="135" t="s">
        <v>193</v>
      </c>
      <c r="E232" s="136" t="s">
        <v>529</v>
      </c>
      <c r="F232" s="137" t="s">
        <v>530</v>
      </c>
      <c r="G232" s="138" t="s">
        <v>484</v>
      </c>
      <c r="H232" s="139">
        <v>2</v>
      </c>
      <c r="I232" s="139">
        <v>550</v>
      </c>
      <c r="J232" s="139">
        <f t="shared" si="40"/>
        <v>1100</v>
      </c>
      <c r="K232" s="140"/>
      <c r="L232" s="25"/>
      <c r="M232" s="141" t="s">
        <v>1</v>
      </c>
      <c r="N232" s="142" t="s">
        <v>42</v>
      </c>
      <c r="O232" s="143">
        <v>0</v>
      </c>
      <c r="P232" s="143">
        <f t="shared" si="41"/>
        <v>0</v>
      </c>
      <c r="Q232" s="143">
        <v>0</v>
      </c>
      <c r="R232" s="143">
        <f t="shared" si="42"/>
        <v>0</v>
      </c>
      <c r="S232" s="143">
        <v>0</v>
      </c>
      <c r="T232" s="144">
        <f t="shared" si="43"/>
        <v>0</v>
      </c>
      <c r="AR232" s="145" t="s">
        <v>256</v>
      </c>
      <c r="AT232" s="145" t="s">
        <v>193</v>
      </c>
      <c r="AU232" s="145" t="s">
        <v>89</v>
      </c>
      <c r="AY232" s="13" t="s">
        <v>191</v>
      </c>
      <c r="BE232" s="146">
        <f t="shared" si="44"/>
        <v>0</v>
      </c>
      <c r="BF232" s="146">
        <f t="shared" si="45"/>
        <v>1100</v>
      </c>
      <c r="BG232" s="146">
        <f t="shared" si="46"/>
        <v>0</v>
      </c>
      <c r="BH232" s="146">
        <f t="shared" si="47"/>
        <v>0</v>
      </c>
      <c r="BI232" s="146">
        <f t="shared" si="48"/>
        <v>0</v>
      </c>
      <c r="BJ232" s="13" t="s">
        <v>89</v>
      </c>
      <c r="BK232" s="147">
        <f t="shared" si="49"/>
        <v>1100</v>
      </c>
      <c r="BL232" s="13" t="s">
        <v>256</v>
      </c>
      <c r="BM232" s="145" t="s">
        <v>531</v>
      </c>
    </row>
    <row r="233" spans="2:65" s="1" customFormat="1" ht="14.45" customHeight="1">
      <c r="B233" s="25"/>
      <c r="C233" s="135" t="s">
        <v>532</v>
      </c>
      <c r="D233" s="135" t="s">
        <v>193</v>
      </c>
      <c r="E233" s="136" t="s">
        <v>533</v>
      </c>
      <c r="F233" s="137" t="s">
        <v>534</v>
      </c>
      <c r="G233" s="138" t="s">
        <v>461</v>
      </c>
      <c r="H233" s="139">
        <v>5</v>
      </c>
      <c r="I233" s="139">
        <v>85</v>
      </c>
      <c r="J233" s="139">
        <f t="shared" si="40"/>
        <v>425</v>
      </c>
      <c r="K233" s="140"/>
      <c r="L233" s="25"/>
      <c r="M233" s="141" t="s">
        <v>1</v>
      </c>
      <c r="N233" s="142" t="s">
        <v>42</v>
      </c>
      <c r="O233" s="143">
        <v>0</v>
      </c>
      <c r="P233" s="143">
        <f t="shared" si="41"/>
        <v>0</v>
      </c>
      <c r="Q233" s="143">
        <v>0</v>
      </c>
      <c r="R233" s="143">
        <f t="shared" si="42"/>
        <v>0</v>
      </c>
      <c r="S233" s="143">
        <v>0</v>
      </c>
      <c r="T233" s="144">
        <f t="shared" si="43"/>
        <v>0</v>
      </c>
      <c r="AR233" s="145" t="s">
        <v>256</v>
      </c>
      <c r="AT233" s="145" t="s">
        <v>193</v>
      </c>
      <c r="AU233" s="145" t="s">
        <v>89</v>
      </c>
      <c r="AY233" s="13" t="s">
        <v>191</v>
      </c>
      <c r="BE233" s="146">
        <f t="shared" si="44"/>
        <v>0</v>
      </c>
      <c r="BF233" s="146">
        <f t="shared" si="45"/>
        <v>425</v>
      </c>
      <c r="BG233" s="146">
        <f t="shared" si="46"/>
        <v>0</v>
      </c>
      <c r="BH233" s="146">
        <f t="shared" si="47"/>
        <v>0</v>
      </c>
      <c r="BI233" s="146">
        <f t="shared" si="48"/>
        <v>0</v>
      </c>
      <c r="BJ233" s="13" t="s">
        <v>89</v>
      </c>
      <c r="BK233" s="147">
        <f t="shared" si="49"/>
        <v>425</v>
      </c>
      <c r="BL233" s="13" t="s">
        <v>256</v>
      </c>
      <c r="BM233" s="145" t="s">
        <v>798</v>
      </c>
    </row>
    <row r="234" spans="2:65" s="1" customFormat="1" ht="22.15" customHeight="1">
      <c r="B234" s="25"/>
      <c r="C234" s="135" t="s">
        <v>536</v>
      </c>
      <c r="D234" s="135" t="s">
        <v>193</v>
      </c>
      <c r="E234" s="136" t="s">
        <v>537</v>
      </c>
      <c r="F234" s="137" t="s">
        <v>538</v>
      </c>
      <c r="G234" s="138" t="s">
        <v>454</v>
      </c>
      <c r="H234" s="139">
        <v>718.351</v>
      </c>
      <c r="I234" s="139">
        <v>0.9</v>
      </c>
      <c r="J234" s="139">
        <f t="shared" si="40"/>
        <v>646.51599999999996</v>
      </c>
      <c r="K234" s="140"/>
      <c r="L234" s="25"/>
      <c r="M234" s="141" t="s">
        <v>1</v>
      </c>
      <c r="N234" s="142" t="s">
        <v>42</v>
      </c>
      <c r="O234" s="143">
        <v>0</v>
      </c>
      <c r="P234" s="143">
        <f t="shared" si="41"/>
        <v>0</v>
      </c>
      <c r="Q234" s="143">
        <v>0</v>
      </c>
      <c r="R234" s="143">
        <f t="shared" si="42"/>
        <v>0</v>
      </c>
      <c r="S234" s="143">
        <v>0</v>
      </c>
      <c r="T234" s="144">
        <f t="shared" si="43"/>
        <v>0</v>
      </c>
      <c r="AR234" s="145" t="s">
        <v>256</v>
      </c>
      <c r="AT234" s="145" t="s">
        <v>193</v>
      </c>
      <c r="AU234" s="145" t="s">
        <v>89</v>
      </c>
      <c r="AY234" s="13" t="s">
        <v>191</v>
      </c>
      <c r="BE234" s="146">
        <f t="shared" si="44"/>
        <v>0</v>
      </c>
      <c r="BF234" s="146">
        <f t="shared" si="45"/>
        <v>646.51599999999996</v>
      </c>
      <c r="BG234" s="146">
        <f t="shared" si="46"/>
        <v>0</v>
      </c>
      <c r="BH234" s="146">
        <f t="shared" si="47"/>
        <v>0</v>
      </c>
      <c r="BI234" s="146">
        <f t="shared" si="48"/>
        <v>0</v>
      </c>
      <c r="BJ234" s="13" t="s">
        <v>89</v>
      </c>
      <c r="BK234" s="147">
        <f t="shared" si="49"/>
        <v>646.51599999999996</v>
      </c>
      <c r="BL234" s="13" t="s">
        <v>256</v>
      </c>
      <c r="BM234" s="145" t="s">
        <v>539</v>
      </c>
    </row>
    <row r="235" spans="2:65" s="11" customFormat="1" ht="25.9" customHeight="1">
      <c r="B235" s="124"/>
      <c r="D235" s="125" t="s">
        <v>75</v>
      </c>
      <c r="E235" s="126" t="s">
        <v>225</v>
      </c>
      <c r="F235" s="126" t="s">
        <v>540</v>
      </c>
      <c r="J235" s="127">
        <f>BK235</f>
        <v>97095.38</v>
      </c>
      <c r="L235" s="124"/>
      <c r="M235" s="128"/>
      <c r="P235" s="129">
        <f>P236</f>
        <v>0</v>
      </c>
      <c r="R235" s="129">
        <f>R236</f>
        <v>0</v>
      </c>
      <c r="T235" s="130">
        <f>T236</f>
        <v>0</v>
      </c>
      <c r="AR235" s="125" t="s">
        <v>125</v>
      </c>
      <c r="AT235" s="131" t="s">
        <v>75</v>
      </c>
      <c r="AU235" s="131" t="s">
        <v>76</v>
      </c>
      <c r="AY235" s="125" t="s">
        <v>191</v>
      </c>
      <c r="BK235" s="132">
        <f>BK236</f>
        <v>97095.38</v>
      </c>
    </row>
    <row r="236" spans="2:65" s="11" customFormat="1" ht="22.9" customHeight="1">
      <c r="B236" s="124"/>
      <c r="D236" s="125" t="s">
        <v>75</v>
      </c>
      <c r="E236" s="133" t="s">
        <v>541</v>
      </c>
      <c r="F236" s="133" t="s">
        <v>542</v>
      </c>
      <c r="J236" s="134">
        <f>BK236</f>
        <v>97095.38</v>
      </c>
      <c r="L236" s="124"/>
      <c r="M236" s="128"/>
      <c r="P236" s="129">
        <f>SUM(P237:P238)</f>
        <v>0</v>
      </c>
      <c r="R236" s="129">
        <f>SUM(R237:R238)</f>
        <v>0</v>
      </c>
      <c r="T236" s="130">
        <f>SUM(T237:T238)</f>
        <v>0</v>
      </c>
      <c r="AR236" s="125" t="s">
        <v>125</v>
      </c>
      <c r="AT236" s="131" t="s">
        <v>75</v>
      </c>
      <c r="AU236" s="131" t="s">
        <v>83</v>
      </c>
      <c r="AY236" s="125" t="s">
        <v>191</v>
      </c>
      <c r="BK236" s="132">
        <f>SUM(BK237:BK238)</f>
        <v>97095.38</v>
      </c>
    </row>
    <row r="237" spans="2:65" s="1" customFormat="1" ht="22.15" customHeight="1">
      <c r="B237" s="25"/>
      <c r="C237" s="135" t="s">
        <v>543</v>
      </c>
      <c r="D237" s="135" t="s">
        <v>193</v>
      </c>
      <c r="E237" s="136" t="s">
        <v>799</v>
      </c>
      <c r="F237" s="137" t="s">
        <v>545</v>
      </c>
      <c r="G237" s="138" t="s">
        <v>546</v>
      </c>
      <c r="H237" s="139">
        <v>13700</v>
      </c>
      <c r="I237" s="139">
        <v>6.1</v>
      </c>
      <c r="J237" s="139">
        <f>ROUND(I237*H237,3)</f>
        <v>83570</v>
      </c>
      <c r="K237" s="140"/>
      <c r="L237" s="25"/>
      <c r="M237" s="141" t="s">
        <v>1</v>
      </c>
      <c r="N237" s="142" t="s">
        <v>42</v>
      </c>
      <c r="O237" s="143">
        <v>0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443</v>
      </c>
      <c r="AT237" s="145" t="s">
        <v>193</v>
      </c>
      <c r="AU237" s="145" t="s">
        <v>89</v>
      </c>
      <c r="AY237" s="13" t="s">
        <v>191</v>
      </c>
      <c r="BE237" s="146">
        <f>IF(N237="základná",J237,0)</f>
        <v>0</v>
      </c>
      <c r="BF237" s="146">
        <f>IF(N237="znížená",J237,0)</f>
        <v>83570</v>
      </c>
      <c r="BG237" s="146">
        <f>IF(N237="zákl. prenesená",J237,0)</f>
        <v>0</v>
      </c>
      <c r="BH237" s="146">
        <f>IF(N237="zníž. prenesená",J237,0)</f>
        <v>0</v>
      </c>
      <c r="BI237" s="146">
        <f>IF(N237="nulová",J237,0)</f>
        <v>0</v>
      </c>
      <c r="BJ237" s="13" t="s">
        <v>89</v>
      </c>
      <c r="BK237" s="147">
        <f>ROUND(I237*H237,3)</f>
        <v>83570</v>
      </c>
      <c r="BL237" s="13" t="s">
        <v>443</v>
      </c>
      <c r="BM237" s="145" t="s">
        <v>800</v>
      </c>
    </row>
    <row r="238" spans="2:65" s="1" customFormat="1" ht="22.15" customHeight="1">
      <c r="B238" s="25"/>
      <c r="C238" s="135" t="s">
        <v>548</v>
      </c>
      <c r="D238" s="135" t="s">
        <v>193</v>
      </c>
      <c r="E238" s="136" t="s">
        <v>549</v>
      </c>
      <c r="F238" s="137" t="s">
        <v>550</v>
      </c>
      <c r="G238" s="138" t="s">
        <v>461</v>
      </c>
      <c r="H238" s="139">
        <v>486</v>
      </c>
      <c r="I238" s="139">
        <v>27.83</v>
      </c>
      <c r="J238" s="139">
        <f>ROUND(I238*H238,3)</f>
        <v>13525.38</v>
      </c>
      <c r="K238" s="140"/>
      <c r="L238" s="25"/>
      <c r="M238" s="157" t="s">
        <v>1</v>
      </c>
      <c r="N238" s="158" t="s">
        <v>42</v>
      </c>
      <c r="O238" s="159">
        <v>0</v>
      </c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AR238" s="145" t="s">
        <v>443</v>
      </c>
      <c r="AT238" s="145" t="s">
        <v>193</v>
      </c>
      <c r="AU238" s="145" t="s">
        <v>89</v>
      </c>
      <c r="AY238" s="13" t="s">
        <v>191</v>
      </c>
      <c r="BE238" s="146">
        <f>IF(N238="základná",J238,0)</f>
        <v>0</v>
      </c>
      <c r="BF238" s="146">
        <f>IF(N238="znížená",J238,0)</f>
        <v>13525.38</v>
      </c>
      <c r="BG238" s="146">
        <f>IF(N238="zákl. prenesená",J238,0)</f>
        <v>0</v>
      </c>
      <c r="BH238" s="146">
        <f>IF(N238="zníž. prenesená",J238,0)</f>
        <v>0</v>
      </c>
      <c r="BI238" s="146">
        <f>IF(N238="nulová",J238,0)</f>
        <v>0</v>
      </c>
      <c r="BJ238" s="13" t="s">
        <v>89</v>
      </c>
      <c r="BK238" s="147">
        <f>ROUND(I238*H238,3)</f>
        <v>13525.38</v>
      </c>
      <c r="BL238" s="13" t="s">
        <v>443</v>
      </c>
      <c r="BM238" s="145" t="s">
        <v>801</v>
      </c>
    </row>
    <row r="239" spans="2:65" s="1" customFormat="1" ht="6.95" customHeight="1">
      <c r="B239" s="39"/>
      <c r="C239" s="40"/>
      <c r="D239" s="40"/>
      <c r="E239" s="40"/>
      <c r="F239" s="40"/>
      <c r="G239" s="40"/>
      <c r="H239" s="40"/>
      <c r="I239" s="40"/>
      <c r="J239" s="40"/>
      <c r="K239" s="40"/>
      <c r="L239" s="25"/>
    </row>
  </sheetData>
  <sheetProtection algorithmName="SHA-512" hashValue="LyCxhh/hMEpA9wqLuiLcHqMq8CNxahhBeNAEMH37fb0SMVlj8ywfvQRz94XJGu53cpxo2eYEROoc8qhvdpEuCA==" saltValue="Yo5Ymq8lc/dnwRS+4pbRDjFkqBk23RwiQYDkScELiyu1sskCZhpwV4QQ9n2qfTphfjS86qxtimOxVvXC71Tz7Q==" spinCount="100000" sheet="1" objects="1" scenarios="1" formatColumns="0" formatRows="0" autoFilter="0"/>
  <autoFilter ref="C134:K238" xr:uid="{00000000-0009-0000-0000-000006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191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110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789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802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ROUND(J131, 2)</f>
        <v>18814.91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ROUND((SUM(BE131:BE190)),  2)</f>
        <v>0</v>
      </c>
      <c r="G35" s="93"/>
      <c r="H35" s="93"/>
      <c r="I35" s="94">
        <v>0.2</v>
      </c>
      <c r="J35" s="92">
        <f>ROUND(((SUM(BE131:BE190))*I35),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ROUND((SUM(BF131:BF190)),  2)</f>
        <v>18814.91</v>
      </c>
      <c r="I36" s="95">
        <v>0.2</v>
      </c>
      <c r="J36" s="80">
        <f>ROUND(((SUM(BF131:BF190))*I36),  2)</f>
        <v>3762.98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ROUND((SUM(BG131:BG190)),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ROUND((SUM(BH131:BH190)),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ROUND((SUM(BI131:BI190)),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22577.89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789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1371-2-2 - Spojovacia chodba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J131</f>
        <v>18814.909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J132</f>
        <v>10996.67</v>
      </c>
      <c r="L99" s="107"/>
    </row>
    <row r="100" spans="2:47" s="9" customFormat="1" ht="19.899999999999999" customHeight="1">
      <c r="B100" s="111"/>
      <c r="D100" s="112" t="s">
        <v>163</v>
      </c>
      <c r="E100" s="113"/>
      <c r="F100" s="113"/>
      <c r="G100" s="113"/>
      <c r="H100" s="113"/>
      <c r="I100" s="113"/>
      <c r="J100" s="114">
        <f>J133</f>
        <v>2528.0739999999996</v>
      </c>
      <c r="L100" s="111"/>
    </row>
    <row r="101" spans="2:47" s="9" customFormat="1" ht="19.899999999999999" customHeight="1">
      <c r="B101" s="111"/>
      <c r="D101" s="112" t="s">
        <v>164</v>
      </c>
      <c r="E101" s="113"/>
      <c r="F101" s="113"/>
      <c r="G101" s="113"/>
      <c r="H101" s="113"/>
      <c r="I101" s="113"/>
      <c r="J101" s="114">
        <f>J143</f>
        <v>6052.1580000000004</v>
      </c>
      <c r="L101" s="111"/>
    </row>
    <row r="102" spans="2:47" s="9" customFormat="1" ht="19.899999999999999" customHeight="1">
      <c r="B102" s="111"/>
      <c r="D102" s="112" t="s">
        <v>166</v>
      </c>
      <c r="E102" s="113"/>
      <c r="F102" s="113"/>
      <c r="G102" s="113"/>
      <c r="H102" s="113"/>
      <c r="I102" s="113"/>
      <c r="J102" s="114">
        <f>J158</f>
        <v>558.83899999999994</v>
      </c>
      <c r="L102" s="111"/>
    </row>
    <row r="103" spans="2:47" s="9" customFormat="1" ht="19.899999999999999" customHeight="1">
      <c r="B103" s="111"/>
      <c r="D103" s="112" t="s">
        <v>168</v>
      </c>
      <c r="E103" s="113"/>
      <c r="F103" s="113"/>
      <c r="G103" s="113"/>
      <c r="H103" s="113"/>
      <c r="I103" s="113"/>
      <c r="J103" s="114">
        <f>J161</f>
        <v>286.173</v>
      </c>
      <c r="L103" s="111"/>
    </row>
    <row r="104" spans="2:47" s="9" customFormat="1" ht="19.899999999999999" customHeight="1">
      <c r="B104" s="111"/>
      <c r="D104" s="112" t="s">
        <v>169</v>
      </c>
      <c r="E104" s="113"/>
      <c r="F104" s="113"/>
      <c r="G104" s="113"/>
      <c r="H104" s="113"/>
      <c r="I104" s="113"/>
      <c r="J104" s="114">
        <f>J165</f>
        <v>1571.4259999999999</v>
      </c>
      <c r="L104" s="111"/>
    </row>
    <row r="105" spans="2:47" s="8" customFormat="1" ht="24.95" customHeight="1">
      <c r="B105" s="107"/>
      <c r="D105" s="108" t="s">
        <v>170</v>
      </c>
      <c r="E105" s="109"/>
      <c r="F105" s="109"/>
      <c r="G105" s="109"/>
      <c r="H105" s="109"/>
      <c r="I105" s="109"/>
      <c r="J105" s="110">
        <f>J167</f>
        <v>2907.739</v>
      </c>
      <c r="L105" s="107"/>
    </row>
    <row r="106" spans="2:47" s="9" customFormat="1" ht="19.899999999999999" customHeight="1">
      <c r="B106" s="111"/>
      <c r="D106" s="112" t="s">
        <v>171</v>
      </c>
      <c r="E106" s="113"/>
      <c r="F106" s="113"/>
      <c r="G106" s="113"/>
      <c r="H106" s="113"/>
      <c r="I106" s="113"/>
      <c r="J106" s="114">
        <f>J168</f>
        <v>267.92900000000003</v>
      </c>
      <c r="L106" s="111"/>
    </row>
    <row r="107" spans="2:47" s="9" customFormat="1" ht="19.899999999999999" customHeight="1">
      <c r="B107" s="111"/>
      <c r="D107" s="112" t="s">
        <v>174</v>
      </c>
      <c r="E107" s="113"/>
      <c r="F107" s="113"/>
      <c r="G107" s="113"/>
      <c r="H107" s="113"/>
      <c r="I107" s="113"/>
      <c r="J107" s="114">
        <f>J182</f>
        <v>2639.81</v>
      </c>
      <c r="L107" s="111"/>
    </row>
    <row r="108" spans="2:47" s="8" customFormat="1" ht="24.95" customHeight="1">
      <c r="B108" s="107"/>
      <c r="D108" s="108" t="s">
        <v>175</v>
      </c>
      <c r="E108" s="109"/>
      <c r="F108" s="109"/>
      <c r="G108" s="109"/>
      <c r="H108" s="109"/>
      <c r="I108" s="109"/>
      <c r="J108" s="110">
        <f>J188</f>
        <v>4910.5</v>
      </c>
      <c r="L108" s="107"/>
    </row>
    <row r="109" spans="2:47" s="9" customFormat="1" ht="19.899999999999999" customHeight="1">
      <c r="B109" s="111"/>
      <c r="D109" s="112" t="s">
        <v>176</v>
      </c>
      <c r="E109" s="113"/>
      <c r="F109" s="113"/>
      <c r="G109" s="113"/>
      <c r="H109" s="113"/>
      <c r="I109" s="113"/>
      <c r="J109" s="114">
        <f>J189</f>
        <v>4910.5</v>
      </c>
      <c r="L109" s="111"/>
    </row>
    <row r="110" spans="2:47" s="1" customFormat="1" ht="21.75" customHeight="1">
      <c r="B110" s="25"/>
      <c r="L110" s="25"/>
    </row>
    <row r="111" spans="2:47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5" spans="2:12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5"/>
    </row>
    <row r="116" spans="2:12" s="1" customFormat="1" ht="24.95" customHeight="1">
      <c r="B116" s="25"/>
      <c r="C116" s="17" t="s">
        <v>177</v>
      </c>
      <c r="L116" s="25"/>
    </row>
    <row r="117" spans="2:12" s="1" customFormat="1" ht="6.95" customHeight="1">
      <c r="B117" s="25"/>
      <c r="L117" s="25"/>
    </row>
    <row r="118" spans="2:12" s="1" customFormat="1" ht="12" customHeight="1">
      <c r="B118" s="25"/>
      <c r="C118" s="22" t="s">
        <v>12</v>
      </c>
      <c r="L118" s="25"/>
    </row>
    <row r="119" spans="2:12" s="1" customFormat="1" ht="14.45" customHeight="1">
      <c r="B119" s="25"/>
      <c r="E119" s="204" t="str">
        <f>E7</f>
        <v>Rekonštrukcia  farmy ošípaných Malá Belá - Zmena č.1</v>
      </c>
      <c r="F119" s="205"/>
      <c r="G119" s="205"/>
      <c r="H119" s="205"/>
      <c r="L119" s="25"/>
    </row>
    <row r="120" spans="2:12" ht="12" customHeight="1">
      <c r="B120" s="16"/>
      <c r="C120" s="22" t="s">
        <v>153</v>
      </c>
      <c r="L120" s="16"/>
    </row>
    <row r="121" spans="2:12" s="1" customFormat="1" ht="14.45" customHeight="1">
      <c r="B121" s="25"/>
      <c r="E121" s="204" t="s">
        <v>789</v>
      </c>
      <c r="F121" s="203"/>
      <c r="G121" s="203"/>
      <c r="H121" s="203"/>
      <c r="L121" s="25"/>
    </row>
    <row r="122" spans="2:12" s="1" customFormat="1" ht="12" customHeight="1">
      <c r="B122" s="25"/>
      <c r="C122" s="22" t="s">
        <v>155</v>
      </c>
      <c r="L122" s="25"/>
    </row>
    <row r="123" spans="2:12" s="1" customFormat="1" ht="15.6" customHeight="1">
      <c r="B123" s="25"/>
      <c r="E123" s="171" t="str">
        <f>E11</f>
        <v>1371-2-2 - Spojovacia chodba</v>
      </c>
      <c r="F123" s="203"/>
      <c r="G123" s="203"/>
      <c r="H123" s="203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16</v>
      </c>
      <c r="F125" s="20" t="str">
        <f>F14</f>
        <v>Malá Belá,k.ú.Okoč, p.č.2781/1,2785/1,2787/1</v>
      </c>
      <c r="I125" s="22" t="s">
        <v>18</v>
      </c>
      <c r="J125" s="47" t="str">
        <f>IF(J14="","",J14)</f>
        <v>22. 3. 2022</v>
      </c>
      <c r="L125" s="25"/>
    </row>
    <row r="126" spans="2:12" s="1" customFormat="1" ht="6.95" customHeight="1">
      <c r="B126" s="25"/>
      <c r="L126" s="25"/>
    </row>
    <row r="127" spans="2:12" s="1" customFormat="1" ht="26.45" customHeight="1">
      <c r="B127" s="25"/>
      <c r="C127" s="22" t="s">
        <v>20</v>
      </c>
      <c r="F127" s="20" t="str">
        <f>E17</f>
        <v>Poľnohospodárske družstvo Kútniky, Kútniky č.640</v>
      </c>
      <c r="I127" s="22" t="s">
        <v>28</v>
      </c>
      <c r="J127" s="23" t="str">
        <f>E23</f>
        <v>BUING  s.r.o. , Veľký Meder, Tichá 5</v>
      </c>
      <c r="L127" s="25"/>
    </row>
    <row r="128" spans="2:12" s="1" customFormat="1" ht="15.6" customHeight="1">
      <c r="B128" s="25"/>
      <c r="C128" s="22" t="s">
        <v>26</v>
      </c>
      <c r="F128" s="20" t="str">
        <f>IF(E20="","",E20)</f>
        <v xml:space="preserve"> </v>
      </c>
      <c r="I128" s="22" t="s">
        <v>34</v>
      </c>
      <c r="J128" s="23" t="str">
        <f>E26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178</v>
      </c>
      <c r="D130" s="117" t="s">
        <v>61</v>
      </c>
      <c r="E130" s="117" t="s">
        <v>57</v>
      </c>
      <c r="F130" s="117" t="s">
        <v>58</v>
      </c>
      <c r="G130" s="117" t="s">
        <v>179</v>
      </c>
      <c r="H130" s="117" t="s">
        <v>180</v>
      </c>
      <c r="I130" s="117" t="s">
        <v>181</v>
      </c>
      <c r="J130" s="118" t="s">
        <v>159</v>
      </c>
      <c r="K130" s="119" t="s">
        <v>182</v>
      </c>
      <c r="L130" s="115"/>
      <c r="M130" s="53" t="s">
        <v>1</v>
      </c>
      <c r="N130" s="54" t="s">
        <v>40</v>
      </c>
      <c r="O130" s="54" t="s">
        <v>183</v>
      </c>
      <c r="P130" s="54" t="s">
        <v>184</v>
      </c>
      <c r="Q130" s="54" t="s">
        <v>185</v>
      </c>
      <c r="R130" s="54" t="s">
        <v>186</v>
      </c>
      <c r="S130" s="54" t="s">
        <v>187</v>
      </c>
      <c r="T130" s="55" t="s">
        <v>188</v>
      </c>
    </row>
    <row r="131" spans="2:65" s="1" customFormat="1" ht="22.9" customHeight="1">
      <c r="B131" s="25"/>
      <c r="C131" s="58" t="s">
        <v>160</v>
      </c>
      <c r="J131" s="120">
        <f>BK131</f>
        <v>18814.909</v>
      </c>
      <c r="L131" s="25"/>
      <c r="M131" s="56"/>
      <c r="N131" s="48"/>
      <c r="O131" s="48"/>
      <c r="P131" s="121">
        <f>P132+P167+P188</f>
        <v>326.10296731999995</v>
      </c>
      <c r="Q131" s="48"/>
      <c r="R131" s="121">
        <f>R132+R167+R188</f>
        <v>175.06028972999999</v>
      </c>
      <c r="S131" s="48"/>
      <c r="T131" s="122">
        <f>T132+T167+T188</f>
        <v>0</v>
      </c>
      <c r="AT131" s="13" t="s">
        <v>75</v>
      </c>
      <c r="AU131" s="13" t="s">
        <v>161</v>
      </c>
      <c r="BK131" s="123">
        <f>BK132+BK167+BK188</f>
        <v>18814.909</v>
      </c>
    </row>
    <row r="132" spans="2:65" s="11" customFormat="1" ht="25.9" customHeight="1">
      <c r="B132" s="124"/>
      <c r="D132" s="125" t="s">
        <v>75</v>
      </c>
      <c r="E132" s="126" t="s">
        <v>189</v>
      </c>
      <c r="F132" s="126" t="s">
        <v>190</v>
      </c>
      <c r="J132" s="127">
        <f>BK132</f>
        <v>10996.67</v>
      </c>
      <c r="L132" s="124"/>
      <c r="M132" s="128"/>
      <c r="P132" s="129">
        <f>P133+P143+P158+P161+P165</f>
        <v>253.40651659999997</v>
      </c>
      <c r="R132" s="129">
        <f>R133+R143+R158+R161+R165</f>
        <v>174.83636161999999</v>
      </c>
      <c r="T132" s="130">
        <f>T133+T143+T158+T161+T165</f>
        <v>0</v>
      </c>
      <c r="AR132" s="125" t="s">
        <v>83</v>
      </c>
      <c r="AT132" s="131" t="s">
        <v>75</v>
      </c>
      <c r="AU132" s="131" t="s">
        <v>76</v>
      </c>
      <c r="AY132" s="125" t="s">
        <v>191</v>
      </c>
      <c r="BK132" s="132">
        <f>BK133+BK143+BK158+BK161+BK165</f>
        <v>10996.67</v>
      </c>
    </row>
    <row r="133" spans="2:65" s="11" customFormat="1" ht="22.9" customHeight="1">
      <c r="B133" s="124"/>
      <c r="D133" s="125" t="s">
        <v>75</v>
      </c>
      <c r="E133" s="133" t="s">
        <v>83</v>
      </c>
      <c r="F133" s="133" t="s">
        <v>192</v>
      </c>
      <c r="J133" s="134">
        <f>BK133</f>
        <v>2528.0739999999996</v>
      </c>
      <c r="L133" s="124"/>
      <c r="M133" s="128"/>
      <c r="P133" s="129">
        <f>SUM(P134:P142)</f>
        <v>66.504546000000005</v>
      </c>
      <c r="R133" s="129">
        <f>SUM(R134:R142)</f>
        <v>97.043000000000006</v>
      </c>
      <c r="T133" s="130">
        <f>SUM(T134:T142)</f>
        <v>0</v>
      </c>
      <c r="AR133" s="125" t="s">
        <v>83</v>
      </c>
      <c r="AT133" s="131" t="s">
        <v>75</v>
      </c>
      <c r="AU133" s="131" t="s">
        <v>83</v>
      </c>
      <c r="AY133" s="125" t="s">
        <v>191</v>
      </c>
      <c r="BK133" s="132">
        <f>SUM(BK134:BK142)</f>
        <v>2528.0739999999996</v>
      </c>
    </row>
    <row r="134" spans="2:65" s="1" customFormat="1" ht="22.15" customHeight="1">
      <c r="B134" s="25"/>
      <c r="C134" s="135" t="s">
        <v>83</v>
      </c>
      <c r="D134" s="135" t="s">
        <v>193</v>
      </c>
      <c r="E134" s="136" t="s">
        <v>194</v>
      </c>
      <c r="F134" s="137" t="s">
        <v>195</v>
      </c>
      <c r="G134" s="138" t="s">
        <v>196</v>
      </c>
      <c r="H134" s="139">
        <v>6.02</v>
      </c>
      <c r="I134" s="139">
        <v>42.25</v>
      </c>
      <c r="J134" s="139">
        <f t="shared" ref="J134:J142" si="0">ROUND(I134*H134,3)</f>
        <v>254.345</v>
      </c>
      <c r="K134" s="140"/>
      <c r="L134" s="25"/>
      <c r="M134" s="141" t="s">
        <v>1</v>
      </c>
      <c r="N134" s="142" t="s">
        <v>42</v>
      </c>
      <c r="O134" s="143">
        <v>3.1739999999999999</v>
      </c>
      <c r="P134" s="143">
        <f t="shared" ref="P134:P142" si="1">O134*H134</f>
        <v>19.107479999999999</v>
      </c>
      <c r="Q134" s="143">
        <v>0</v>
      </c>
      <c r="R134" s="143">
        <f t="shared" ref="R134:R142" si="2">Q134*H134</f>
        <v>0</v>
      </c>
      <c r="S134" s="143">
        <v>0</v>
      </c>
      <c r="T134" s="144">
        <f t="shared" ref="T134:T142" si="3"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 t="shared" ref="BE134:BE142" si="4">IF(N134="základná",J134,0)</f>
        <v>0</v>
      </c>
      <c r="BF134" s="146">
        <f t="shared" ref="BF134:BF142" si="5">IF(N134="znížená",J134,0)</f>
        <v>254.345</v>
      </c>
      <c r="BG134" s="146">
        <f t="shared" ref="BG134:BG142" si="6">IF(N134="zákl. prenesená",J134,0)</f>
        <v>0</v>
      </c>
      <c r="BH134" s="146">
        <f t="shared" ref="BH134:BH142" si="7">IF(N134="zníž. prenesená",J134,0)</f>
        <v>0</v>
      </c>
      <c r="BI134" s="146">
        <f t="shared" ref="BI134:BI142" si="8">IF(N134="nulová",J134,0)</f>
        <v>0</v>
      </c>
      <c r="BJ134" s="13" t="s">
        <v>89</v>
      </c>
      <c r="BK134" s="147">
        <f t="shared" ref="BK134:BK142" si="9">ROUND(I134*H134,3)</f>
        <v>254.345</v>
      </c>
      <c r="BL134" s="13" t="s">
        <v>197</v>
      </c>
      <c r="BM134" s="145" t="s">
        <v>553</v>
      </c>
    </row>
    <row r="135" spans="2:65" s="1" customFormat="1" ht="30" customHeight="1">
      <c r="B135" s="25"/>
      <c r="C135" s="135" t="s">
        <v>89</v>
      </c>
      <c r="D135" s="135" t="s">
        <v>193</v>
      </c>
      <c r="E135" s="136" t="s">
        <v>205</v>
      </c>
      <c r="F135" s="137" t="s">
        <v>206</v>
      </c>
      <c r="G135" s="138" t="s">
        <v>196</v>
      </c>
      <c r="H135" s="139">
        <v>6.02</v>
      </c>
      <c r="I135" s="139">
        <v>3.327</v>
      </c>
      <c r="J135" s="139">
        <f t="shared" si="0"/>
        <v>20.029</v>
      </c>
      <c r="K135" s="140"/>
      <c r="L135" s="25"/>
      <c r="M135" s="141" t="s">
        <v>1</v>
      </c>
      <c r="N135" s="142" t="s">
        <v>42</v>
      </c>
      <c r="O135" s="143">
        <v>5.6000000000000001E-2</v>
      </c>
      <c r="P135" s="143">
        <f t="shared" si="1"/>
        <v>0.33711999999999998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197</v>
      </c>
      <c r="AT135" s="145" t="s">
        <v>193</v>
      </c>
      <c r="AU135" s="145" t="s">
        <v>89</v>
      </c>
      <c r="AY135" s="13" t="s">
        <v>191</v>
      </c>
      <c r="BE135" s="146">
        <f t="shared" si="4"/>
        <v>0</v>
      </c>
      <c r="BF135" s="146">
        <f t="shared" si="5"/>
        <v>20.029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89</v>
      </c>
      <c r="BK135" s="147">
        <f t="shared" si="9"/>
        <v>20.029</v>
      </c>
      <c r="BL135" s="13" t="s">
        <v>197</v>
      </c>
      <c r="BM135" s="145" t="s">
        <v>554</v>
      </c>
    </row>
    <row r="136" spans="2:65" s="1" customFormat="1" ht="14.45" customHeight="1">
      <c r="B136" s="25"/>
      <c r="C136" s="135" t="s">
        <v>125</v>
      </c>
      <c r="D136" s="135" t="s">
        <v>193</v>
      </c>
      <c r="E136" s="136" t="s">
        <v>209</v>
      </c>
      <c r="F136" s="137" t="s">
        <v>210</v>
      </c>
      <c r="G136" s="138" t="s">
        <v>196</v>
      </c>
      <c r="H136" s="139">
        <v>6.02</v>
      </c>
      <c r="I136" s="139">
        <v>9.3279999999999994</v>
      </c>
      <c r="J136" s="139">
        <f t="shared" si="0"/>
        <v>56.155000000000001</v>
      </c>
      <c r="K136" s="140"/>
      <c r="L136" s="25"/>
      <c r="M136" s="141" t="s">
        <v>1</v>
      </c>
      <c r="N136" s="142" t="s">
        <v>42</v>
      </c>
      <c r="O136" s="143">
        <v>0.83199999999999996</v>
      </c>
      <c r="P136" s="143">
        <f t="shared" si="1"/>
        <v>5.0086399999999998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 t="shared" si="4"/>
        <v>0</v>
      </c>
      <c r="BF136" s="146">
        <f t="shared" si="5"/>
        <v>56.155000000000001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89</v>
      </c>
      <c r="BK136" s="147">
        <f t="shared" si="9"/>
        <v>56.155000000000001</v>
      </c>
      <c r="BL136" s="13" t="s">
        <v>197</v>
      </c>
      <c r="BM136" s="145" t="s">
        <v>555</v>
      </c>
    </row>
    <row r="137" spans="2:65" s="1" customFormat="1" ht="22.15" customHeight="1">
      <c r="B137" s="25"/>
      <c r="C137" s="135" t="s">
        <v>197</v>
      </c>
      <c r="D137" s="135" t="s">
        <v>193</v>
      </c>
      <c r="E137" s="136" t="s">
        <v>213</v>
      </c>
      <c r="F137" s="137" t="s">
        <v>214</v>
      </c>
      <c r="G137" s="138" t="s">
        <v>196</v>
      </c>
      <c r="H137" s="139">
        <v>6.02</v>
      </c>
      <c r="I137" s="139">
        <v>7.5679999999999996</v>
      </c>
      <c r="J137" s="139">
        <f t="shared" si="0"/>
        <v>45.558999999999997</v>
      </c>
      <c r="K137" s="140"/>
      <c r="L137" s="25"/>
      <c r="M137" s="141" t="s">
        <v>1</v>
      </c>
      <c r="N137" s="142" t="s">
        <v>42</v>
      </c>
      <c r="O137" s="143">
        <v>0.61699999999999999</v>
      </c>
      <c r="P137" s="143">
        <f t="shared" si="1"/>
        <v>3.7143399999999995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197</v>
      </c>
      <c r="AT137" s="145" t="s">
        <v>193</v>
      </c>
      <c r="AU137" s="145" t="s">
        <v>89</v>
      </c>
      <c r="AY137" s="13" t="s">
        <v>191</v>
      </c>
      <c r="BE137" s="146">
        <f t="shared" si="4"/>
        <v>0</v>
      </c>
      <c r="BF137" s="146">
        <f t="shared" si="5"/>
        <v>45.558999999999997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89</v>
      </c>
      <c r="BK137" s="147">
        <f t="shared" si="9"/>
        <v>45.558999999999997</v>
      </c>
      <c r="BL137" s="13" t="s">
        <v>197</v>
      </c>
      <c r="BM137" s="145" t="s">
        <v>556</v>
      </c>
    </row>
    <row r="138" spans="2:65" s="1" customFormat="1" ht="14.45" customHeight="1">
      <c r="B138" s="25"/>
      <c r="C138" s="135" t="s">
        <v>208</v>
      </c>
      <c r="D138" s="135" t="s">
        <v>193</v>
      </c>
      <c r="E138" s="136" t="s">
        <v>217</v>
      </c>
      <c r="F138" s="137" t="s">
        <v>218</v>
      </c>
      <c r="G138" s="138" t="s">
        <v>196</v>
      </c>
      <c r="H138" s="139">
        <v>6.02</v>
      </c>
      <c r="I138" s="139">
        <v>0.748</v>
      </c>
      <c r="J138" s="139">
        <f t="shared" si="0"/>
        <v>4.5030000000000001</v>
      </c>
      <c r="K138" s="140"/>
      <c r="L138" s="25"/>
      <c r="M138" s="141" t="s">
        <v>1</v>
      </c>
      <c r="N138" s="142" t="s">
        <v>42</v>
      </c>
      <c r="O138" s="143">
        <v>8.9999999999999993E-3</v>
      </c>
      <c r="P138" s="143">
        <f t="shared" si="1"/>
        <v>5.4179999999999992E-2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si="4"/>
        <v>0</v>
      </c>
      <c r="BF138" s="146">
        <f t="shared" si="5"/>
        <v>4.5030000000000001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89</v>
      </c>
      <c r="BK138" s="147">
        <f t="shared" si="9"/>
        <v>4.5030000000000001</v>
      </c>
      <c r="BL138" s="13" t="s">
        <v>197</v>
      </c>
      <c r="BM138" s="145" t="s">
        <v>557</v>
      </c>
    </row>
    <row r="139" spans="2:65" s="1" customFormat="1" ht="22.15" customHeight="1">
      <c r="B139" s="25"/>
      <c r="C139" s="135" t="s">
        <v>212</v>
      </c>
      <c r="D139" s="135" t="s">
        <v>193</v>
      </c>
      <c r="E139" s="136" t="s">
        <v>221</v>
      </c>
      <c r="F139" s="137" t="s">
        <v>222</v>
      </c>
      <c r="G139" s="138" t="s">
        <v>196</v>
      </c>
      <c r="H139" s="139">
        <v>59.933</v>
      </c>
      <c r="I139" s="139">
        <v>3.6259999999999999</v>
      </c>
      <c r="J139" s="139">
        <f t="shared" si="0"/>
        <v>217.31700000000001</v>
      </c>
      <c r="K139" s="140"/>
      <c r="L139" s="25"/>
      <c r="M139" s="141" t="s">
        <v>1</v>
      </c>
      <c r="N139" s="142" t="s">
        <v>42</v>
      </c>
      <c r="O139" s="143">
        <v>0.24199999999999999</v>
      </c>
      <c r="P139" s="143">
        <f t="shared" si="1"/>
        <v>14.503786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197</v>
      </c>
      <c r="AT139" s="145" t="s">
        <v>193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217.31700000000001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217.31700000000001</v>
      </c>
      <c r="BL139" s="13" t="s">
        <v>197</v>
      </c>
      <c r="BM139" s="145" t="s">
        <v>558</v>
      </c>
    </row>
    <row r="140" spans="2:65" s="1" customFormat="1" ht="14.45" customHeight="1">
      <c r="B140" s="25"/>
      <c r="C140" s="148" t="s">
        <v>216</v>
      </c>
      <c r="D140" s="148" t="s">
        <v>225</v>
      </c>
      <c r="E140" s="149" t="s">
        <v>226</v>
      </c>
      <c r="F140" s="150" t="s">
        <v>227</v>
      </c>
      <c r="G140" s="151" t="s">
        <v>228</v>
      </c>
      <c r="H140" s="152">
        <v>97.043000000000006</v>
      </c>
      <c r="I140" s="152">
        <v>16.815000000000001</v>
      </c>
      <c r="J140" s="152">
        <f t="shared" si="0"/>
        <v>1631.778</v>
      </c>
      <c r="K140" s="153"/>
      <c r="L140" s="154"/>
      <c r="M140" s="155" t="s">
        <v>1</v>
      </c>
      <c r="N140" s="156" t="s">
        <v>42</v>
      </c>
      <c r="O140" s="143">
        <v>0</v>
      </c>
      <c r="P140" s="143">
        <f t="shared" si="1"/>
        <v>0</v>
      </c>
      <c r="Q140" s="143">
        <v>1</v>
      </c>
      <c r="R140" s="143">
        <f t="shared" si="2"/>
        <v>97.043000000000006</v>
      </c>
      <c r="S140" s="143">
        <v>0</v>
      </c>
      <c r="T140" s="144">
        <f t="shared" si="3"/>
        <v>0</v>
      </c>
      <c r="AR140" s="145" t="s">
        <v>220</v>
      </c>
      <c r="AT140" s="145" t="s">
        <v>225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1631.778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1631.778</v>
      </c>
      <c r="BL140" s="13" t="s">
        <v>197</v>
      </c>
      <c r="BM140" s="145" t="s">
        <v>559</v>
      </c>
    </row>
    <row r="141" spans="2:65" s="1" customFormat="1" ht="22.15" customHeight="1">
      <c r="B141" s="25"/>
      <c r="C141" s="135" t="s">
        <v>220</v>
      </c>
      <c r="D141" s="135" t="s">
        <v>193</v>
      </c>
      <c r="E141" s="136" t="s">
        <v>231</v>
      </c>
      <c r="F141" s="137" t="s">
        <v>232</v>
      </c>
      <c r="G141" s="138" t="s">
        <v>233</v>
      </c>
      <c r="H141" s="139">
        <v>96.75</v>
      </c>
      <c r="I141" s="139">
        <v>1.9259999999999999</v>
      </c>
      <c r="J141" s="139">
        <f t="shared" si="0"/>
        <v>186.34100000000001</v>
      </c>
      <c r="K141" s="140"/>
      <c r="L141" s="25"/>
      <c r="M141" s="141" t="s">
        <v>1</v>
      </c>
      <c r="N141" s="142" t="s">
        <v>42</v>
      </c>
      <c r="O141" s="143">
        <v>0.16800000000000001</v>
      </c>
      <c r="P141" s="143">
        <f t="shared" si="1"/>
        <v>16.254000000000001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186.34100000000001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186.34100000000001</v>
      </c>
      <c r="BL141" s="13" t="s">
        <v>197</v>
      </c>
      <c r="BM141" s="145" t="s">
        <v>560</v>
      </c>
    </row>
    <row r="142" spans="2:65" s="1" customFormat="1" ht="14.45" customHeight="1">
      <c r="B142" s="25"/>
      <c r="C142" s="135" t="s">
        <v>224</v>
      </c>
      <c r="D142" s="135" t="s">
        <v>193</v>
      </c>
      <c r="E142" s="136" t="s">
        <v>236</v>
      </c>
      <c r="F142" s="137" t="s">
        <v>237</v>
      </c>
      <c r="G142" s="138" t="s">
        <v>233</v>
      </c>
      <c r="H142" s="139">
        <v>75.25</v>
      </c>
      <c r="I142" s="139">
        <v>1.4890000000000001</v>
      </c>
      <c r="J142" s="139">
        <f t="shared" si="0"/>
        <v>112.047</v>
      </c>
      <c r="K142" s="140"/>
      <c r="L142" s="25"/>
      <c r="M142" s="141" t="s">
        <v>1</v>
      </c>
      <c r="N142" s="142" t="s">
        <v>42</v>
      </c>
      <c r="O142" s="143">
        <v>0.1</v>
      </c>
      <c r="P142" s="143">
        <f t="shared" si="1"/>
        <v>7.5250000000000004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112.047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112.047</v>
      </c>
      <c r="BL142" s="13" t="s">
        <v>197</v>
      </c>
      <c r="BM142" s="145" t="s">
        <v>561</v>
      </c>
    </row>
    <row r="143" spans="2:65" s="11" customFormat="1" ht="22.9" customHeight="1">
      <c r="B143" s="124"/>
      <c r="D143" s="125" t="s">
        <v>75</v>
      </c>
      <c r="E143" s="133" t="s">
        <v>89</v>
      </c>
      <c r="F143" s="133" t="s">
        <v>239</v>
      </c>
      <c r="J143" s="134">
        <f>BK143</f>
        <v>6052.1580000000004</v>
      </c>
      <c r="L143" s="124"/>
      <c r="M143" s="128"/>
      <c r="P143" s="129">
        <f>SUM(P144:P157)</f>
        <v>103.82669660000001</v>
      </c>
      <c r="R143" s="129">
        <f>SUM(R144:R157)</f>
        <v>42.621085980000004</v>
      </c>
      <c r="T143" s="130">
        <f>SUM(T144:T157)</f>
        <v>0</v>
      </c>
      <c r="AR143" s="125" t="s">
        <v>83</v>
      </c>
      <c r="AT143" s="131" t="s">
        <v>75</v>
      </c>
      <c r="AU143" s="131" t="s">
        <v>83</v>
      </c>
      <c r="AY143" s="125" t="s">
        <v>191</v>
      </c>
      <c r="BK143" s="132">
        <f>SUM(BK144:BK157)</f>
        <v>6052.1580000000004</v>
      </c>
    </row>
    <row r="144" spans="2:65" s="1" customFormat="1" ht="14.45" customHeight="1">
      <c r="B144" s="25"/>
      <c r="C144" s="135" t="s">
        <v>230</v>
      </c>
      <c r="D144" s="135" t="s">
        <v>193</v>
      </c>
      <c r="E144" s="136" t="s">
        <v>241</v>
      </c>
      <c r="F144" s="137" t="s">
        <v>242</v>
      </c>
      <c r="G144" s="138" t="s">
        <v>196</v>
      </c>
      <c r="H144" s="139">
        <v>0.86</v>
      </c>
      <c r="I144" s="139">
        <v>38.667999999999999</v>
      </c>
      <c r="J144" s="139">
        <f t="shared" ref="J144:J157" si="10">ROUND(I144*H144,3)</f>
        <v>33.253999999999998</v>
      </c>
      <c r="K144" s="140"/>
      <c r="L144" s="25"/>
      <c r="M144" s="141" t="s">
        <v>1</v>
      </c>
      <c r="N144" s="142" t="s">
        <v>42</v>
      </c>
      <c r="O144" s="143">
        <v>0.90800000000000003</v>
      </c>
      <c r="P144" s="143">
        <f t="shared" ref="P144:P157" si="11">O144*H144</f>
        <v>0.78088000000000002</v>
      </c>
      <c r="Q144" s="143">
        <v>2.0663999999999998</v>
      </c>
      <c r="R144" s="143">
        <f t="shared" ref="R144:R157" si="12">Q144*H144</f>
        <v>1.7771039999999998</v>
      </c>
      <c r="S144" s="143">
        <v>0</v>
      </c>
      <c r="T144" s="144">
        <f t="shared" ref="T144:T157" si="13">S144*H144</f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ref="BE144:BE157" si="14">IF(N144="základná",J144,0)</f>
        <v>0</v>
      </c>
      <c r="BF144" s="146">
        <f t="shared" ref="BF144:BF157" si="15">IF(N144="znížená",J144,0)</f>
        <v>33.253999999999998</v>
      </c>
      <c r="BG144" s="146">
        <f t="shared" ref="BG144:BG157" si="16">IF(N144="zákl. prenesená",J144,0)</f>
        <v>0</v>
      </c>
      <c r="BH144" s="146">
        <f t="shared" ref="BH144:BH157" si="17">IF(N144="zníž. prenesená",J144,0)</f>
        <v>0</v>
      </c>
      <c r="BI144" s="146">
        <f t="shared" ref="BI144:BI157" si="18">IF(N144="nulová",J144,0)</f>
        <v>0</v>
      </c>
      <c r="BJ144" s="13" t="s">
        <v>89</v>
      </c>
      <c r="BK144" s="147">
        <f t="shared" ref="BK144:BK157" si="19">ROUND(I144*H144,3)</f>
        <v>33.253999999999998</v>
      </c>
      <c r="BL144" s="13" t="s">
        <v>197</v>
      </c>
      <c r="BM144" s="145" t="s">
        <v>562</v>
      </c>
    </row>
    <row r="145" spans="2:65" s="1" customFormat="1" ht="22.15" customHeight="1">
      <c r="B145" s="25"/>
      <c r="C145" s="135" t="s">
        <v>235</v>
      </c>
      <c r="D145" s="135" t="s">
        <v>193</v>
      </c>
      <c r="E145" s="136" t="s">
        <v>245</v>
      </c>
      <c r="F145" s="137" t="s">
        <v>246</v>
      </c>
      <c r="G145" s="138" t="s">
        <v>196</v>
      </c>
      <c r="H145" s="139">
        <v>1.0640000000000001</v>
      </c>
      <c r="I145" s="139">
        <v>48.865000000000002</v>
      </c>
      <c r="J145" s="139">
        <f t="shared" si="10"/>
        <v>51.991999999999997</v>
      </c>
      <c r="K145" s="140"/>
      <c r="L145" s="25"/>
      <c r="M145" s="141" t="s">
        <v>1</v>
      </c>
      <c r="N145" s="142" t="s">
        <v>42</v>
      </c>
      <c r="O145" s="143">
        <v>1.097</v>
      </c>
      <c r="P145" s="143">
        <f t="shared" si="11"/>
        <v>1.167208</v>
      </c>
      <c r="Q145" s="143">
        <v>2.0699999999999998</v>
      </c>
      <c r="R145" s="143">
        <f t="shared" si="12"/>
        <v>2.20248</v>
      </c>
      <c r="S145" s="143">
        <v>0</v>
      </c>
      <c r="T145" s="144">
        <f t="shared" si="13"/>
        <v>0</v>
      </c>
      <c r="AR145" s="145" t="s">
        <v>197</v>
      </c>
      <c r="AT145" s="145" t="s">
        <v>193</v>
      </c>
      <c r="AU145" s="145" t="s">
        <v>89</v>
      </c>
      <c r="AY145" s="13" t="s">
        <v>191</v>
      </c>
      <c r="BE145" s="146">
        <f t="shared" si="14"/>
        <v>0</v>
      </c>
      <c r="BF145" s="146">
        <f t="shared" si="15"/>
        <v>51.991999999999997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89</v>
      </c>
      <c r="BK145" s="147">
        <f t="shared" si="19"/>
        <v>51.991999999999997</v>
      </c>
      <c r="BL145" s="13" t="s">
        <v>197</v>
      </c>
      <c r="BM145" s="145" t="s">
        <v>563</v>
      </c>
    </row>
    <row r="146" spans="2:65" s="1" customFormat="1" ht="14.45" customHeight="1">
      <c r="B146" s="25"/>
      <c r="C146" s="135" t="s">
        <v>240</v>
      </c>
      <c r="D146" s="135" t="s">
        <v>193</v>
      </c>
      <c r="E146" s="136" t="s">
        <v>249</v>
      </c>
      <c r="F146" s="137" t="s">
        <v>250</v>
      </c>
      <c r="G146" s="138" t="s">
        <v>196</v>
      </c>
      <c r="H146" s="139">
        <v>1.0640000000000001</v>
      </c>
      <c r="I146" s="139">
        <v>86.974000000000004</v>
      </c>
      <c r="J146" s="139">
        <f t="shared" si="10"/>
        <v>92.54</v>
      </c>
      <c r="K146" s="140"/>
      <c r="L146" s="25"/>
      <c r="M146" s="141" t="s">
        <v>1</v>
      </c>
      <c r="N146" s="142" t="s">
        <v>42</v>
      </c>
      <c r="O146" s="143">
        <v>0.61799999999999999</v>
      </c>
      <c r="P146" s="143">
        <f t="shared" si="11"/>
        <v>0.65755200000000003</v>
      </c>
      <c r="Q146" s="143">
        <v>2.2910300000000001</v>
      </c>
      <c r="R146" s="143">
        <f t="shared" si="12"/>
        <v>2.4376559200000001</v>
      </c>
      <c r="S146" s="143">
        <v>0</v>
      </c>
      <c r="T146" s="144">
        <f t="shared" si="13"/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si="14"/>
        <v>0</v>
      </c>
      <c r="BF146" s="146">
        <f t="shared" si="15"/>
        <v>92.54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89</v>
      </c>
      <c r="BK146" s="147">
        <f t="shared" si="19"/>
        <v>92.54</v>
      </c>
      <c r="BL146" s="13" t="s">
        <v>197</v>
      </c>
      <c r="BM146" s="145" t="s">
        <v>564</v>
      </c>
    </row>
    <row r="147" spans="2:65" s="1" customFormat="1" ht="22.15" customHeight="1">
      <c r="B147" s="25"/>
      <c r="C147" s="135" t="s">
        <v>244</v>
      </c>
      <c r="D147" s="135" t="s">
        <v>193</v>
      </c>
      <c r="E147" s="136" t="s">
        <v>253</v>
      </c>
      <c r="F147" s="137" t="s">
        <v>254</v>
      </c>
      <c r="G147" s="138" t="s">
        <v>196</v>
      </c>
      <c r="H147" s="139">
        <v>1.5960000000000001</v>
      </c>
      <c r="I147" s="139">
        <v>117.636</v>
      </c>
      <c r="J147" s="139">
        <f t="shared" si="10"/>
        <v>187.74700000000001</v>
      </c>
      <c r="K147" s="140"/>
      <c r="L147" s="25"/>
      <c r="M147" s="141" t="s">
        <v>1</v>
      </c>
      <c r="N147" s="142" t="s">
        <v>42</v>
      </c>
      <c r="O147" s="143">
        <v>0.61899999999999999</v>
      </c>
      <c r="P147" s="143">
        <f t="shared" si="11"/>
        <v>0.98792400000000002</v>
      </c>
      <c r="Q147" s="143">
        <v>2.3453400000000002</v>
      </c>
      <c r="R147" s="143">
        <f t="shared" si="12"/>
        <v>3.7431626400000004</v>
      </c>
      <c r="S147" s="143">
        <v>0</v>
      </c>
      <c r="T147" s="144">
        <f t="shared" si="1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187.74700000000001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187.74700000000001</v>
      </c>
      <c r="BL147" s="13" t="s">
        <v>197</v>
      </c>
      <c r="BM147" s="145" t="s">
        <v>565</v>
      </c>
    </row>
    <row r="148" spans="2:65" s="1" customFormat="1" ht="14.45" customHeight="1">
      <c r="B148" s="25"/>
      <c r="C148" s="135" t="s">
        <v>248</v>
      </c>
      <c r="D148" s="135" t="s">
        <v>193</v>
      </c>
      <c r="E148" s="136" t="s">
        <v>257</v>
      </c>
      <c r="F148" s="137" t="s">
        <v>258</v>
      </c>
      <c r="G148" s="138" t="s">
        <v>228</v>
      </c>
      <c r="H148" s="139">
        <v>0.14899999999999999</v>
      </c>
      <c r="I148" s="139">
        <v>2169.9369999999999</v>
      </c>
      <c r="J148" s="139">
        <f t="shared" si="10"/>
        <v>323.32100000000003</v>
      </c>
      <c r="K148" s="140"/>
      <c r="L148" s="25"/>
      <c r="M148" s="141" t="s">
        <v>1</v>
      </c>
      <c r="N148" s="142" t="s">
        <v>42</v>
      </c>
      <c r="O148" s="143">
        <v>15.11</v>
      </c>
      <c r="P148" s="143">
        <f t="shared" si="11"/>
        <v>2.2513899999999998</v>
      </c>
      <c r="Q148" s="143">
        <v>1.20296</v>
      </c>
      <c r="R148" s="143">
        <f t="shared" si="12"/>
        <v>0.17924103999999999</v>
      </c>
      <c r="S148" s="143">
        <v>0</v>
      </c>
      <c r="T148" s="144">
        <f t="shared" si="1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14"/>
        <v>0</v>
      </c>
      <c r="BF148" s="146">
        <f t="shared" si="15"/>
        <v>323.32100000000003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89</v>
      </c>
      <c r="BK148" s="147">
        <f t="shared" si="19"/>
        <v>323.32100000000003</v>
      </c>
      <c r="BL148" s="13" t="s">
        <v>197</v>
      </c>
      <c r="BM148" s="145" t="s">
        <v>566</v>
      </c>
    </row>
    <row r="149" spans="2:65" s="1" customFormat="1" ht="22.15" customHeight="1">
      <c r="B149" s="25"/>
      <c r="C149" s="135" t="s">
        <v>252</v>
      </c>
      <c r="D149" s="135" t="s">
        <v>193</v>
      </c>
      <c r="E149" s="136" t="s">
        <v>567</v>
      </c>
      <c r="F149" s="137" t="s">
        <v>568</v>
      </c>
      <c r="G149" s="138" t="s">
        <v>196</v>
      </c>
      <c r="H149" s="139">
        <v>5.16</v>
      </c>
      <c r="I149" s="139">
        <v>106.26900000000001</v>
      </c>
      <c r="J149" s="139">
        <f t="shared" si="10"/>
        <v>548.34799999999996</v>
      </c>
      <c r="K149" s="140"/>
      <c r="L149" s="25"/>
      <c r="M149" s="141" t="s">
        <v>1</v>
      </c>
      <c r="N149" s="142" t="s">
        <v>42</v>
      </c>
      <c r="O149" s="143">
        <v>0.58299999999999996</v>
      </c>
      <c r="P149" s="143">
        <f t="shared" si="11"/>
        <v>3.0082800000000001</v>
      </c>
      <c r="Q149" s="143">
        <v>2.4157199999999999</v>
      </c>
      <c r="R149" s="143">
        <f t="shared" si="12"/>
        <v>12.4651152</v>
      </c>
      <c r="S149" s="143">
        <v>0</v>
      </c>
      <c r="T149" s="144">
        <f t="shared" si="13"/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 t="shared" si="14"/>
        <v>0</v>
      </c>
      <c r="BF149" s="146">
        <f t="shared" si="15"/>
        <v>548.34799999999996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89</v>
      </c>
      <c r="BK149" s="147">
        <f t="shared" si="19"/>
        <v>548.34799999999996</v>
      </c>
      <c r="BL149" s="13" t="s">
        <v>197</v>
      </c>
      <c r="BM149" s="145" t="s">
        <v>569</v>
      </c>
    </row>
    <row r="150" spans="2:65" s="1" customFormat="1" ht="14.45" customHeight="1">
      <c r="B150" s="25"/>
      <c r="C150" s="135" t="s">
        <v>256</v>
      </c>
      <c r="D150" s="135" t="s">
        <v>193</v>
      </c>
      <c r="E150" s="136" t="s">
        <v>269</v>
      </c>
      <c r="F150" s="137" t="s">
        <v>270</v>
      </c>
      <c r="G150" s="138" t="s">
        <v>228</v>
      </c>
      <c r="H150" s="139">
        <v>0.41299999999999998</v>
      </c>
      <c r="I150" s="139">
        <v>2057.7869999999998</v>
      </c>
      <c r="J150" s="139">
        <f t="shared" si="10"/>
        <v>849.86599999999999</v>
      </c>
      <c r="K150" s="140"/>
      <c r="L150" s="25"/>
      <c r="M150" s="141" t="s">
        <v>1</v>
      </c>
      <c r="N150" s="142" t="s">
        <v>42</v>
      </c>
      <c r="O150" s="143">
        <v>34.322000000000003</v>
      </c>
      <c r="P150" s="143">
        <f t="shared" si="11"/>
        <v>14.174986000000001</v>
      </c>
      <c r="Q150" s="143">
        <v>1.01895</v>
      </c>
      <c r="R150" s="143">
        <f t="shared" si="12"/>
        <v>0.42082634999999996</v>
      </c>
      <c r="S150" s="143">
        <v>0</v>
      </c>
      <c r="T150" s="144">
        <f t="shared" si="13"/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si="14"/>
        <v>0</v>
      </c>
      <c r="BF150" s="146">
        <f t="shared" si="15"/>
        <v>849.86599999999999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89</v>
      </c>
      <c r="BK150" s="147">
        <f t="shared" si="19"/>
        <v>849.86599999999999</v>
      </c>
      <c r="BL150" s="13" t="s">
        <v>197</v>
      </c>
      <c r="BM150" s="145" t="s">
        <v>570</v>
      </c>
    </row>
    <row r="151" spans="2:65" s="1" customFormat="1" ht="22.15" customHeight="1">
      <c r="B151" s="25"/>
      <c r="C151" s="135" t="s">
        <v>260</v>
      </c>
      <c r="D151" s="135" t="s">
        <v>193</v>
      </c>
      <c r="E151" s="136" t="s">
        <v>571</v>
      </c>
      <c r="F151" s="137" t="s">
        <v>572</v>
      </c>
      <c r="G151" s="138" t="s">
        <v>196</v>
      </c>
      <c r="H151" s="139">
        <v>7.6859999999999999</v>
      </c>
      <c r="I151" s="139">
        <v>106.346</v>
      </c>
      <c r="J151" s="139">
        <f t="shared" si="10"/>
        <v>817.375</v>
      </c>
      <c r="K151" s="140"/>
      <c r="L151" s="25"/>
      <c r="M151" s="141" t="s">
        <v>1</v>
      </c>
      <c r="N151" s="142" t="s">
        <v>42</v>
      </c>
      <c r="O151" s="143">
        <v>0.59099999999999997</v>
      </c>
      <c r="P151" s="143">
        <f t="shared" si="11"/>
        <v>4.5424259999999999</v>
      </c>
      <c r="Q151" s="143">
        <v>2.4157199999999999</v>
      </c>
      <c r="R151" s="143">
        <f t="shared" si="12"/>
        <v>18.56722392</v>
      </c>
      <c r="S151" s="143">
        <v>0</v>
      </c>
      <c r="T151" s="144">
        <f t="shared" si="13"/>
        <v>0</v>
      </c>
      <c r="AR151" s="145" t="s">
        <v>197</v>
      </c>
      <c r="AT151" s="145" t="s">
        <v>193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817.375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817.375</v>
      </c>
      <c r="BL151" s="13" t="s">
        <v>197</v>
      </c>
      <c r="BM151" s="145" t="s">
        <v>573</v>
      </c>
    </row>
    <row r="152" spans="2:65" s="1" customFormat="1" ht="22.15" customHeight="1">
      <c r="B152" s="25"/>
      <c r="C152" s="135" t="s">
        <v>264</v>
      </c>
      <c r="D152" s="135" t="s">
        <v>193</v>
      </c>
      <c r="E152" s="136" t="s">
        <v>574</v>
      </c>
      <c r="F152" s="137" t="s">
        <v>575</v>
      </c>
      <c r="G152" s="138" t="s">
        <v>233</v>
      </c>
      <c r="H152" s="139">
        <v>61.49</v>
      </c>
      <c r="I152" s="139">
        <v>17.78</v>
      </c>
      <c r="J152" s="139">
        <f t="shared" si="10"/>
        <v>1093.2919999999999</v>
      </c>
      <c r="K152" s="140"/>
      <c r="L152" s="25"/>
      <c r="M152" s="141" t="s">
        <v>1</v>
      </c>
      <c r="N152" s="142" t="s">
        <v>42</v>
      </c>
      <c r="O152" s="143">
        <v>0.47</v>
      </c>
      <c r="P152" s="143">
        <f t="shared" si="11"/>
        <v>28.900299999999998</v>
      </c>
      <c r="Q152" s="143">
        <v>9.7000000000000005E-4</v>
      </c>
      <c r="R152" s="143">
        <f t="shared" si="12"/>
        <v>5.9645300000000005E-2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1093.2919999999999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1093.2919999999999</v>
      </c>
      <c r="BL152" s="13" t="s">
        <v>197</v>
      </c>
      <c r="BM152" s="145" t="s">
        <v>576</v>
      </c>
    </row>
    <row r="153" spans="2:65" s="1" customFormat="1" ht="22.15" customHeight="1">
      <c r="B153" s="25"/>
      <c r="C153" s="135" t="s">
        <v>268</v>
      </c>
      <c r="D153" s="135" t="s">
        <v>193</v>
      </c>
      <c r="E153" s="136" t="s">
        <v>577</v>
      </c>
      <c r="F153" s="137" t="s">
        <v>578</v>
      </c>
      <c r="G153" s="138" t="s">
        <v>233</v>
      </c>
      <c r="H153" s="139">
        <v>61.49</v>
      </c>
      <c r="I153" s="139">
        <v>5.923</v>
      </c>
      <c r="J153" s="139">
        <f t="shared" si="10"/>
        <v>364.20499999999998</v>
      </c>
      <c r="K153" s="140"/>
      <c r="L153" s="25"/>
      <c r="M153" s="141" t="s">
        <v>1</v>
      </c>
      <c r="N153" s="142" t="s">
        <v>42</v>
      </c>
      <c r="O153" s="143">
        <v>0.32044</v>
      </c>
      <c r="P153" s="143">
        <f t="shared" si="11"/>
        <v>19.703855600000001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197</v>
      </c>
      <c r="AT153" s="145" t="s">
        <v>193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364.20499999999998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364.20499999999998</v>
      </c>
      <c r="BL153" s="13" t="s">
        <v>197</v>
      </c>
      <c r="BM153" s="145" t="s">
        <v>579</v>
      </c>
    </row>
    <row r="154" spans="2:65" s="1" customFormat="1" ht="19.899999999999999" customHeight="1">
      <c r="B154" s="25"/>
      <c r="C154" s="135" t="s">
        <v>7</v>
      </c>
      <c r="D154" s="135" t="s">
        <v>193</v>
      </c>
      <c r="E154" s="136" t="s">
        <v>580</v>
      </c>
      <c r="F154" s="137" t="s">
        <v>581</v>
      </c>
      <c r="G154" s="138" t="s">
        <v>228</v>
      </c>
      <c r="H154" s="139">
        <v>0.61499999999999999</v>
      </c>
      <c r="I154" s="139">
        <v>2087.556</v>
      </c>
      <c r="J154" s="139">
        <f t="shared" si="10"/>
        <v>1283.847</v>
      </c>
      <c r="K154" s="140"/>
      <c r="L154" s="25"/>
      <c r="M154" s="141" t="s">
        <v>1</v>
      </c>
      <c r="N154" s="142" t="s">
        <v>42</v>
      </c>
      <c r="O154" s="143">
        <v>35.097000000000001</v>
      </c>
      <c r="P154" s="143">
        <f t="shared" si="11"/>
        <v>21.584655000000001</v>
      </c>
      <c r="Q154" s="143">
        <v>1.01895</v>
      </c>
      <c r="R154" s="143">
        <f t="shared" si="12"/>
        <v>0.62665424999999997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1283.847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1283.847</v>
      </c>
      <c r="BL154" s="13" t="s">
        <v>197</v>
      </c>
      <c r="BM154" s="145" t="s">
        <v>582</v>
      </c>
    </row>
    <row r="155" spans="2:65" s="1" customFormat="1" ht="19.899999999999999" customHeight="1">
      <c r="B155" s="25"/>
      <c r="C155" s="135" t="s">
        <v>275</v>
      </c>
      <c r="D155" s="135" t="s">
        <v>193</v>
      </c>
      <c r="E155" s="136" t="s">
        <v>583</v>
      </c>
      <c r="F155" s="137" t="s">
        <v>584</v>
      </c>
      <c r="G155" s="138" t="s">
        <v>228</v>
      </c>
      <c r="H155" s="139">
        <v>9.0999999999999998E-2</v>
      </c>
      <c r="I155" s="139">
        <v>2178.1869999999999</v>
      </c>
      <c r="J155" s="139">
        <f t="shared" si="10"/>
        <v>198.215</v>
      </c>
      <c r="K155" s="140"/>
      <c r="L155" s="25"/>
      <c r="M155" s="141" t="s">
        <v>1</v>
      </c>
      <c r="N155" s="142" t="s">
        <v>42</v>
      </c>
      <c r="O155" s="143">
        <v>15.64</v>
      </c>
      <c r="P155" s="143">
        <f t="shared" si="11"/>
        <v>1.4232400000000001</v>
      </c>
      <c r="Q155" s="143">
        <v>1.20296</v>
      </c>
      <c r="R155" s="143">
        <f t="shared" si="12"/>
        <v>0.10946936</v>
      </c>
      <c r="S155" s="143">
        <v>0</v>
      </c>
      <c r="T155" s="144">
        <f t="shared" si="13"/>
        <v>0</v>
      </c>
      <c r="AR155" s="145" t="s">
        <v>197</v>
      </c>
      <c r="AT155" s="145" t="s">
        <v>193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198.215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198.215</v>
      </c>
      <c r="BL155" s="13" t="s">
        <v>197</v>
      </c>
      <c r="BM155" s="145" t="s">
        <v>585</v>
      </c>
    </row>
    <row r="156" spans="2:65" s="1" customFormat="1" ht="30" customHeight="1">
      <c r="B156" s="25"/>
      <c r="C156" s="135" t="s">
        <v>279</v>
      </c>
      <c r="D156" s="135" t="s">
        <v>193</v>
      </c>
      <c r="E156" s="136" t="s">
        <v>292</v>
      </c>
      <c r="F156" s="137" t="s">
        <v>293</v>
      </c>
      <c r="G156" s="138" t="s">
        <v>233</v>
      </c>
      <c r="H156" s="139">
        <v>96.75</v>
      </c>
      <c r="I156" s="139">
        <v>0.80100000000000005</v>
      </c>
      <c r="J156" s="139">
        <f t="shared" si="10"/>
        <v>77.497</v>
      </c>
      <c r="K156" s="140"/>
      <c r="L156" s="25"/>
      <c r="M156" s="141" t="s">
        <v>1</v>
      </c>
      <c r="N156" s="142" t="s">
        <v>42</v>
      </c>
      <c r="O156" s="143">
        <v>4.8000000000000001E-2</v>
      </c>
      <c r="P156" s="143">
        <f t="shared" si="11"/>
        <v>4.6440000000000001</v>
      </c>
      <c r="Q156" s="143">
        <v>3.0000000000000001E-5</v>
      </c>
      <c r="R156" s="143">
        <f t="shared" si="12"/>
        <v>2.9025000000000001E-3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77.497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77.497</v>
      </c>
      <c r="BL156" s="13" t="s">
        <v>197</v>
      </c>
      <c r="BM156" s="145" t="s">
        <v>586</v>
      </c>
    </row>
    <row r="157" spans="2:65" s="1" customFormat="1" ht="14.45" customHeight="1">
      <c r="B157" s="25"/>
      <c r="C157" s="148" t="s">
        <v>283</v>
      </c>
      <c r="D157" s="148" t="s">
        <v>225</v>
      </c>
      <c r="E157" s="149" t="s">
        <v>296</v>
      </c>
      <c r="F157" s="150" t="s">
        <v>297</v>
      </c>
      <c r="G157" s="151" t="s">
        <v>233</v>
      </c>
      <c r="H157" s="152">
        <v>98.685000000000002</v>
      </c>
      <c r="I157" s="152">
        <v>1.3240000000000001</v>
      </c>
      <c r="J157" s="152">
        <f t="shared" si="10"/>
        <v>130.65899999999999</v>
      </c>
      <c r="K157" s="153"/>
      <c r="L157" s="154"/>
      <c r="M157" s="155" t="s">
        <v>1</v>
      </c>
      <c r="N157" s="156" t="s">
        <v>42</v>
      </c>
      <c r="O157" s="143">
        <v>0</v>
      </c>
      <c r="P157" s="143">
        <f t="shared" si="11"/>
        <v>0</v>
      </c>
      <c r="Q157" s="143">
        <v>2.9999999999999997E-4</v>
      </c>
      <c r="R157" s="143">
        <f t="shared" si="12"/>
        <v>2.9605499999999996E-2</v>
      </c>
      <c r="S157" s="143">
        <v>0</v>
      </c>
      <c r="T157" s="144">
        <f t="shared" si="13"/>
        <v>0</v>
      </c>
      <c r="AR157" s="145" t="s">
        <v>220</v>
      </c>
      <c r="AT157" s="145" t="s">
        <v>225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130.65899999999999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130.65899999999999</v>
      </c>
      <c r="BL157" s="13" t="s">
        <v>197</v>
      </c>
      <c r="BM157" s="145" t="s">
        <v>587</v>
      </c>
    </row>
    <row r="158" spans="2:65" s="11" customFormat="1" ht="22.9" customHeight="1">
      <c r="B158" s="124"/>
      <c r="D158" s="125" t="s">
        <v>75</v>
      </c>
      <c r="E158" s="133" t="s">
        <v>208</v>
      </c>
      <c r="F158" s="133" t="s">
        <v>316</v>
      </c>
      <c r="J158" s="134">
        <f>BK158</f>
        <v>558.83899999999994</v>
      </c>
      <c r="L158" s="124"/>
      <c r="M158" s="128"/>
      <c r="P158" s="129">
        <f>SUM(P159:P160)</f>
        <v>3.4292499999999997</v>
      </c>
      <c r="R158" s="129">
        <f>SUM(R159:R160)</f>
        <v>31.970069999999996</v>
      </c>
      <c r="T158" s="130">
        <f>SUM(T159:T160)</f>
        <v>0</v>
      </c>
      <c r="AR158" s="125" t="s">
        <v>83</v>
      </c>
      <c r="AT158" s="131" t="s">
        <v>75</v>
      </c>
      <c r="AU158" s="131" t="s">
        <v>83</v>
      </c>
      <c r="AY158" s="125" t="s">
        <v>191</v>
      </c>
      <c r="BK158" s="132">
        <f>SUM(BK159:BK160)</f>
        <v>558.83899999999994</v>
      </c>
    </row>
    <row r="159" spans="2:65" s="1" customFormat="1" ht="34.9" customHeight="1">
      <c r="B159" s="25"/>
      <c r="C159" s="135" t="s">
        <v>287</v>
      </c>
      <c r="D159" s="135" t="s">
        <v>193</v>
      </c>
      <c r="E159" s="136" t="s">
        <v>588</v>
      </c>
      <c r="F159" s="137" t="s">
        <v>589</v>
      </c>
      <c r="G159" s="138" t="s">
        <v>233</v>
      </c>
      <c r="H159" s="139">
        <v>96.75</v>
      </c>
      <c r="I159" s="139">
        <v>4.4039999999999999</v>
      </c>
      <c r="J159" s="139">
        <f>ROUND(I159*H159,3)</f>
        <v>426.08699999999999</v>
      </c>
      <c r="K159" s="140"/>
      <c r="L159" s="25"/>
      <c r="M159" s="141" t="s">
        <v>1</v>
      </c>
      <c r="N159" s="142" t="s">
        <v>42</v>
      </c>
      <c r="O159" s="143">
        <v>1.4999999999999999E-2</v>
      </c>
      <c r="P159" s="143">
        <f>O159*H159</f>
        <v>1.4512499999999999</v>
      </c>
      <c r="Q159" s="143">
        <v>0.30359999999999998</v>
      </c>
      <c r="R159" s="143">
        <f>Q159*H159</f>
        <v>29.373299999999997</v>
      </c>
      <c r="S159" s="143">
        <v>0</v>
      </c>
      <c r="T159" s="144">
        <f>S159*H159</f>
        <v>0</v>
      </c>
      <c r="AR159" s="145" t="s">
        <v>197</v>
      </c>
      <c r="AT159" s="145" t="s">
        <v>193</v>
      </c>
      <c r="AU159" s="145" t="s">
        <v>89</v>
      </c>
      <c r="AY159" s="13" t="s">
        <v>191</v>
      </c>
      <c r="BE159" s="146">
        <f>IF(N159="základná",J159,0)</f>
        <v>0</v>
      </c>
      <c r="BF159" s="146">
        <f>IF(N159="znížená",J159,0)</f>
        <v>426.08699999999999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89</v>
      </c>
      <c r="BK159" s="147">
        <f>ROUND(I159*H159,3)</f>
        <v>426.08699999999999</v>
      </c>
      <c r="BL159" s="13" t="s">
        <v>197</v>
      </c>
      <c r="BM159" s="145" t="s">
        <v>803</v>
      </c>
    </row>
    <row r="160" spans="2:65" s="1" customFormat="1" ht="22.15" customHeight="1">
      <c r="B160" s="25"/>
      <c r="C160" s="135" t="s">
        <v>291</v>
      </c>
      <c r="D160" s="135" t="s">
        <v>193</v>
      </c>
      <c r="E160" s="136" t="s">
        <v>326</v>
      </c>
      <c r="F160" s="137" t="s">
        <v>327</v>
      </c>
      <c r="G160" s="138" t="s">
        <v>233</v>
      </c>
      <c r="H160" s="139">
        <v>10.75</v>
      </c>
      <c r="I160" s="139">
        <v>12.349</v>
      </c>
      <c r="J160" s="139">
        <f>ROUND(I160*H160,3)</f>
        <v>132.75200000000001</v>
      </c>
      <c r="K160" s="140"/>
      <c r="L160" s="25"/>
      <c r="M160" s="141" t="s">
        <v>1</v>
      </c>
      <c r="N160" s="142" t="s">
        <v>42</v>
      </c>
      <c r="O160" s="143">
        <v>0.184</v>
      </c>
      <c r="P160" s="143">
        <f>O160*H160</f>
        <v>1.978</v>
      </c>
      <c r="Q160" s="143">
        <v>0.24156</v>
      </c>
      <c r="R160" s="143">
        <f>Q160*H160</f>
        <v>2.5967699999999998</v>
      </c>
      <c r="S160" s="143">
        <v>0</v>
      </c>
      <c r="T160" s="144">
        <f>S160*H160</f>
        <v>0</v>
      </c>
      <c r="AR160" s="145" t="s">
        <v>197</v>
      </c>
      <c r="AT160" s="145" t="s">
        <v>193</v>
      </c>
      <c r="AU160" s="145" t="s">
        <v>89</v>
      </c>
      <c r="AY160" s="13" t="s">
        <v>191</v>
      </c>
      <c r="BE160" s="146">
        <f>IF(N160="základná",J160,0)</f>
        <v>0</v>
      </c>
      <c r="BF160" s="146">
        <f>IF(N160="znížená",J160,0)</f>
        <v>132.75200000000001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89</v>
      </c>
      <c r="BK160" s="147">
        <f>ROUND(I160*H160,3)</f>
        <v>132.75200000000001</v>
      </c>
      <c r="BL160" s="13" t="s">
        <v>197</v>
      </c>
      <c r="BM160" s="145" t="s">
        <v>591</v>
      </c>
    </row>
    <row r="161" spans="2:65" s="11" customFormat="1" ht="22.9" customHeight="1">
      <c r="B161" s="124"/>
      <c r="D161" s="125" t="s">
        <v>75</v>
      </c>
      <c r="E161" s="133" t="s">
        <v>224</v>
      </c>
      <c r="F161" s="133" t="s">
        <v>354</v>
      </c>
      <c r="J161" s="134">
        <f>BK161</f>
        <v>286.173</v>
      </c>
      <c r="L161" s="124"/>
      <c r="M161" s="128"/>
      <c r="P161" s="129">
        <f>SUM(P162:P164)</f>
        <v>16.879899999999999</v>
      </c>
      <c r="R161" s="129">
        <f>SUM(R162:R164)</f>
        <v>3.2022056399999999</v>
      </c>
      <c r="T161" s="130">
        <f>SUM(T162:T164)</f>
        <v>0</v>
      </c>
      <c r="AR161" s="125" t="s">
        <v>83</v>
      </c>
      <c r="AT161" s="131" t="s">
        <v>75</v>
      </c>
      <c r="AU161" s="131" t="s">
        <v>83</v>
      </c>
      <c r="AY161" s="125" t="s">
        <v>191</v>
      </c>
      <c r="BK161" s="132">
        <f>SUM(BK162:BK164)</f>
        <v>286.173</v>
      </c>
    </row>
    <row r="162" spans="2:65" s="1" customFormat="1" ht="30" customHeight="1">
      <c r="B162" s="25"/>
      <c r="C162" s="135" t="s">
        <v>295</v>
      </c>
      <c r="D162" s="135" t="s">
        <v>193</v>
      </c>
      <c r="E162" s="136" t="s">
        <v>356</v>
      </c>
      <c r="F162" s="137" t="s">
        <v>357</v>
      </c>
      <c r="G162" s="138" t="s">
        <v>233</v>
      </c>
      <c r="H162" s="139">
        <v>62.243000000000002</v>
      </c>
      <c r="I162" s="139">
        <v>2.4020000000000001</v>
      </c>
      <c r="J162" s="139">
        <f>ROUND(I162*H162,3)</f>
        <v>149.50800000000001</v>
      </c>
      <c r="K162" s="140"/>
      <c r="L162" s="25"/>
      <c r="M162" s="141" t="s">
        <v>1</v>
      </c>
      <c r="N162" s="142" t="s">
        <v>42</v>
      </c>
      <c r="O162" s="143">
        <v>0.13200000000000001</v>
      </c>
      <c r="P162" s="143">
        <f>O162*H162</f>
        <v>8.216076000000001</v>
      </c>
      <c r="Q162" s="143">
        <v>2.572E-2</v>
      </c>
      <c r="R162" s="143">
        <f>Q162*H162</f>
        <v>1.6008899599999999</v>
      </c>
      <c r="S162" s="143">
        <v>0</v>
      </c>
      <c r="T162" s="144">
        <f>S162*H162</f>
        <v>0</v>
      </c>
      <c r="AR162" s="145" t="s">
        <v>197</v>
      </c>
      <c r="AT162" s="145" t="s">
        <v>193</v>
      </c>
      <c r="AU162" s="145" t="s">
        <v>89</v>
      </c>
      <c r="AY162" s="13" t="s">
        <v>191</v>
      </c>
      <c r="BE162" s="146">
        <f>IF(N162="základná",J162,0)</f>
        <v>0</v>
      </c>
      <c r="BF162" s="146">
        <f>IF(N162="znížená",J162,0)</f>
        <v>149.50800000000001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89</v>
      </c>
      <c r="BK162" s="147">
        <f>ROUND(I162*H162,3)</f>
        <v>149.50800000000001</v>
      </c>
      <c r="BL162" s="13" t="s">
        <v>197</v>
      </c>
      <c r="BM162" s="145" t="s">
        <v>592</v>
      </c>
    </row>
    <row r="163" spans="2:65" s="1" customFormat="1" ht="30" customHeight="1">
      <c r="B163" s="25"/>
      <c r="C163" s="135" t="s">
        <v>300</v>
      </c>
      <c r="D163" s="135" t="s">
        <v>193</v>
      </c>
      <c r="E163" s="136" t="s">
        <v>364</v>
      </c>
      <c r="F163" s="137" t="s">
        <v>365</v>
      </c>
      <c r="G163" s="138" t="s">
        <v>233</v>
      </c>
      <c r="H163" s="139">
        <v>62.243000000000002</v>
      </c>
      <c r="I163" s="139">
        <v>1.5629999999999999</v>
      </c>
      <c r="J163" s="139">
        <f>ROUND(I163*H163,3)</f>
        <v>97.286000000000001</v>
      </c>
      <c r="K163" s="140"/>
      <c r="L163" s="25"/>
      <c r="M163" s="141" t="s">
        <v>1</v>
      </c>
      <c r="N163" s="142" t="s">
        <v>42</v>
      </c>
      <c r="O163" s="143">
        <v>9.1999999999999998E-2</v>
      </c>
      <c r="P163" s="143">
        <f>O163*H163</f>
        <v>5.726356</v>
      </c>
      <c r="Q163" s="143">
        <v>2.572E-2</v>
      </c>
      <c r="R163" s="143">
        <f>Q163*H163</f>
        <v>1.6008899599999999</v>
      </c>
      <c r="S163" s="143">
        <v>0</v>
      </c>
      <c r="T163" s="144">
        <f>S163*H163</f>
        <v>0</v>
      </c>
      <c r="AR163" s="145" t="s">
        <v>197</v>
      </c>
      <c r="AT163" s="145" t="s">
        <v>193</v>
      </c>
      <c r="AU163" s="145" t="s">
        <v>89</v>
      </c>
      <c r="AY163" s="13" t="s">
        <v>191</v>
      </c>
      <c r="BE163" s="146">
        <f>IF(N163="základná",J163,0)</f>
        <v>0</v>
      </c>
      <c r="BF163" s="146">
        <f>IF(N163="znížená",J163,0)</f>
        <v>97.286000000000001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89</v>
      </c>
      <c r="BK163" s="147">
        <f>ROUND(I163*H163,3)</f>
        <v>97.286000000000001</v>
      </c>
      <c r="BL163" s="13" t="s">
        <v>197</v>
      </c>
      <c r="BM163" s="145" t="s">
        <v>593</v>
      </c>
    </row>
    <row r="164" spans="2:65" s="1" customFormat="1" ht="22.15" customHeight="1">
      <c r="B164" s="25"/>
      <c r="C164" s="135" t="s">
        <v>304</v>
      </c>
      <c r="D164" s="135" t="s">
        <v>193</v>
      </c>
      <c r="E164" s="136" t="s">
        <v>368</v>
      </c>
      <c r="F164" s="137" t="s">
        <v>369</v>
      </c>
      <c r="G164" s="138" t="s">
        <v>233</v>
      </c>
      <c r="H164" s="139">
        <v>10.643000000000001</v>
      </c>
      <c r="I164" s="139">
        <v>3.7</v>
      </c>
      <c r="J164" s="139">
        <f>ROUND(I164*H164,3)</f>
        <v>39.378999999999998</v>
      </c>
      <c r="K164" s="140"/>
      <c r="L164" s="25"/>
      <c r="M164" s="141" t="s">
        <v>1</v>
      </c>
      <c r="N164" s="142" t="s">
        <v>42</v>
      </c>
      <c r="O164" s="143">
        <v>0.27600000000000002</v>
      </c>
      <c r="P164" s="143">
        <f>O164*H164</f>
        <v>2.9374680000000004</v>
      </c>
      <c r="Q164" s="143">
        <v>4.0000000000000003E-5</v>
      </c>
      <c r="R164" s="143">
        <f>Q164*H164</f>
        <v>4.2572000000000004E-4</v>
      </c>
      <c r="S164" s="143">
        <v>0</v>
      </c>
      <c r="T164" s="144">
        <f>S164*H164</f>
        <v>0</v>
      </c>
      <c r="AR164" s="145" t="s">
        <v>197</v>
      </c>
      <c r="AT164" s="145" t="s">
        <v>193</v>
      </c>
      <c r="AU164" s="145" t="s">
        <v>89</v>
      </c>
      <c r="AY164" s="13" t="s">
        <v>191</v>
      </c>
      <c r="BE164" s="146">
        <f>IF(N164="základná",J164,0)</f>
        <v>0</v>
      </c>
      <c r="BF164" s="146">
        <f>IF(N164="znížená",J164,0)</f>
        <v>39.378999999999998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89</v>
      </c>
      <c r="BK164" s="147">
        <f>ROUND(I164*H164,3)</f>
        <v>39.378999999999998</v>
      </c>
      <c r="BL164" s="13" t="s">
        <v>197</v>
      </c>
      <c r="BM164" s="145" t="s">
        <v>594</v>
      </c>
    </row>
    <row r="165" spans="2:65" s="11" customFormat="1" ht="22.9" customHeight="1">
      <c r="B165" s="124"/>
      <c r="D165" s="125" t="s">
        <v>75</v>
      </c>
      <c r="E165" s="133" t="s">
        <v>387</v>
      </c>
      <c r="F165" s="133" t="s">
        <v>388</v>
      </c>
      <c r="J165" s="134">
        <f>BK165</f>
        <v>1571.4259999999999</v>
      </c>
      <c r="L165" s="124"/>
      <c r="M165" s="128"/>
      <c r="P165" s="129">
        <f>P166</f>
        <v>62.766124000000005</v>
      </c>
      <c r="R165" s="129">
        <f>R166</f>
        <v>0</v>
      </c>
      <c r="T165" s="130">
        <f>T166</f>
        <v>0</v>
      </c>
      <c r="AR165" s="125" t="s">
        <v>83</v>
      </c>
      <c r="AT165" s="131" t="s">
        <v>75</v>
      </c>
      <c r="AU165" s="131" t="s">
        <v>83</v>
      </c>
      <c r="AY165" s="125" t="s">
        <v>191</v>
      </c>
      <c r="BK165" s="132">
        <f>BK166</f>
        <v>1571.4259999999999</v>
      </c>
    </row>
    <row r="166" spans="2:65" s="1" customFormat="1" ht="22.15" customHeight="1">
      <c r="B166" s="25"/>
      <c r="C166" s="135" t="s">
        <v>308</v>
      </c>
      <c r="D166" s="135" t="s">
        <v>193</v>
      </c>
      <c r="E166" s="136" t="s">
        <v>390</v>
      </c>
      <c r="F166" s="137" t="s">
        <v>391</v>
      </c>
      <c r="G166" s="138" t="s">
        <v>228</v>
      </c>
      <c r="H166" s="139">
        <v>174.83600000000001</v>
      </c>
      <c r="I166" s="139">
        <v>8.9879999999999995</v>
      </c>
      <c r="J166" s="139">
        <f>ROUND(I166*H166,3)</f>
        <v>1571.4259999999999</v>
      </c>
      <c r="K166" s="140"/>
      <c r="L166" s="25"/>
      <c r="M166" s="141" t="s">
        <v>1</v>
      </c>
      <c r="N166" s="142" t="s">
        <v>42</v>
      </c>
      <c r="O166" s="143">
        <v>0.35899999999999999</v>
      </c>
      <c r="P166" s="143">
        <f>O166*H166</f>
        <v>62.766124000000005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197</v>
      </c>
      <c r="AT166" s="145" t="s">
        <v>193</v>
      </c>
      <c r="AU166" s="145" t="s">
        <v>89</v>
      </c>
      <c r="AY166" s="13" t="s">
        <v>191</v>
      </c>
      <c r="BE166" s="146">
        <f>IF(N166="základná",J166,0)</f>
        <v>0</v>
      </c>
      <c r="BF166" s="146">
        <f>IF(N166="znížená",J166,0)</f>
        <v>1571.4259999999999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89</v>
      </c>
      <c r="BK166" s="147">
        <f>ROUND(I166*H166,3)</f>
        <v>1571.4259999999999</v>
      </c>
      <c r="BL166" s="13" t="s">
        <v>197</v>
      </c>
      <c r="BM166" s="145" t="s">
        <v>595</v>
      </c>
    </row>
    <row r="167" spans="2:65" s="11" customFormat="1" ht="25.9" customHeight="1">
      <c r="B167" s="124"/>
      <c r="D167" s="125" t="s">
        <v>75</v>
      </c>
      <c r="E167" s="126" t="s">
        <v>393</v>
      </c>
      <c r="F167" s="126" t="s">
        <v>394</v>
      </c>
      <c r="J167" s="127">
        <f>BK167</f>
        <v>2907.739</v>
      </c>
      <c r="L167" s="124"/>
      <c r="M167" s="128"/>
      <c r="P167" s="129">
        <f>P168+P182</f>
        <v>72.696450720000001</v>
      </c>
      <c r="R167" s="129">
        <f>R168+R182</f>
        <v>0.22392811000000004</v>
      </c>
      <c r="T167" s="130">
        <f>T168+T182</f>
        <v>0</v>
      </c>
      <c r="AR167" s="125" t="s">
        <v>89</v>
      </c>
      <c r="AT167" s="131" t="s">
        <v>75</v>
      </c>
      <c r="AU167" s="131" t="s">
        <v>76</v>
      </c>
      <c r="AY167" s="125" t="s">
        <v>191</v>
      </c>
      <c r="BK167" s="132">
        <f>BK168+BK182</f>
        <v>2907.739</v>
      </c>
    </row>
    <row r="168" spans="2:65" s="11" customFormat="1" ht="22.9" customHeight="1">
      <c r="B168" s="124"/>
      <c r="D168" s="125" t="s">
        <v>75</v>
      </c>
      <c r="E168" s="133" t="s">
        <v>395</v>
      </c>
      <c r="F168" s="133" t="s">
        <v>396</v>
      </c>
      <c r="J168" s="134">
        <f>BK168</f>
        <v>267.92900000000003</v>
      </c>
      <c r="L168" s="124"/>
      <c r="M168" s="128"/>
      <c r="P168" s="129">
        <f>SUM(P169:P181)</f>
        <v>5.394870720000001</v>
      </c>
      <c r="R168" s="129">
        <f>SUM(R169:R181)</f>
        <v>4.236394000000001E-2</v>
      </c>
      <c r="T168" s="130">
        <f>SUM(T169:T181)</f>
        <v>0</v>
      </c>
      <c r="AR168" s="125" t="s">
        <v>89</v>
      </c>
      <c r="AT168" s="131" t="s">
        <v>75</v>
      </c>
      <c r="AU168" s="131" t="s">
        <v>83</v>
      </c>
      <c r="AY168" s="125" t="s">
        <v>191</v>
      </c>
      <c r="BK168" s="132">
        <f>SUM(BK169:BK181)</f>
        <v>267.92900000000003</v>
      </c>
    </row>
    <row r="169" spans="2:65" s="1" customFormat="1" ht="30" customHeight="1">
      <c r="B169" s="25"/>
      <c r="C169" s="135" t="s">
        <v>312</v>
      </c>
      <c r="D169" s="135" t="s">
        <v>193</v>
      </c>
      <c r="E169" s="136" t="s">
        <v>398</v>
      </c>
      <c r="F169" s="137" t="s">
        <v>399</v>
      </c>
      <c r="G169" s="138" t="s">
        <v>233</v>
      </c>
      <c r="H169" s="139">
        <v>10.643000000000001</v>
      </c>
      <c r="I169" s="139">
        <v>3.9780000000000002</v>
      </c>
      <c r="J169" s="139">
        <f t="shared" ref="J169:J181" si="20">ROUND(I169*H169,3)</f>
        <v>42.338000000000001</v>
      </c>
      <c r="K169" s="140"/>
      <c r="L169" s="25"/>
      <c r="M169" s="141" t="s">
        <v>1</v>
      </c>
      <c r="N169" s="142" t="s">
        <v>42</v>
      </c>
      <c r="O169" s="143">
        <v>0.16300000000000001</v>
      </c>
      <c r="P169" s="143">
        <f t="shared" ref="P169:P181" si="21">O169*H169</f>
        <v>1.7348090000000003</v>
      </c>
      <c r="Q169" s="143">
        <v>3.0000000000000001E-5</v>
      </c>
      <c r="R169" s="143">
        <f t="shared" ref="R169:R181" si="22">Q169*H169</f>
        <v>3.1929000000000001E-4</v>
      </c>
      <c r="S169" s="143">
        <v>0</v>
      </c>
      <c r="T169" s="144">
        <f t="shared" ref="T169:T181" si="23">S169*H169</f>
        <v>0</v>
      </c>
      <c r="AR169" s="145" t="s">
        <v>256</v>
      </c>
      <c r="AT169" s="145" t="s">
        <v>193</v>
      </c>
      <c r="AU169" s="145" t="s">
        <v>89</v>
      </c>
      <c r="AY169" s="13" t="s">
        <v>191</v>
      </c>
      <c r="BE169" s="146">
        <f t="shared" ref="BE169:BE181" si="24">IF(N169="základná",J169,0)</f>
        <v>0</v>
      </c>
      <c r="BF169" s="146">
        <f t="shared" ref="BF169:BF181" si="25">IF(N169="znížená",J169,0)</f>
        <v>42.338000000000001</v>
      </c>
      <c r="BG169" s="146">
        <f t="shared" ref="BG169:BG181" si="26">IF(N169="zákl. prenesená",J169,0)</f>
        <v>0</v>
      </c>
      <c r="BH169" s="146">
        <f t="shared" ref="BH169:BH181" si="27">IF(N169="zníž. prenesená",J169,0)</f>
        <v>0</v>
      </c>
      <c r="BI169" s="146">
        <f t="shared" ref="BI169:BI181" si="28">IF(N169="nulová",J169,0)</f>
        <v>0</v>
      </c>
      <c r="BJ169" s="13" t="s">
        <v>89</v>
      </c>
      <c r="BK169" s="147">
        <f t="shared" ref="BK169:BK181" si="29">ROUND(I169*H169,3)</f>
        <v>42.338000000000001</v>
      </c>
      <c r="BL169" s="13" t="s">
        <v>256</v>
      </c>
      <c r="BM169" s="145" t="s">
        <v>596</v>
      </c>
    </row>
    <row r="170" spans="2:65" s="1" customFormat="1" ht="34.9" customHeight="1">
      <c r="B170" s="25"/>
      <c r="C170" s="148" t="s">
        <v>317</v>
      </c>
      <c r="D170" s="148" t="s">
        <v>225</v>
      </c>
      <c r="E170" s="149" t="s">
        <v>402</v>
      </c>
      <c r="F170" s="150" t="s">
        <v>795</v>
      </c>
      <c r="G170" s="151" t="s">
        <v>233</v>
      </c>
      <c r="H170" s="152">
        <v>12.239000000000001</v>
      </c>
      <c r="I170" s="152">
        <v>6.0620000000000003</v>
      </c>
      <c r="J170" s="152">
        <f t="shared" si="20"/>
        <v>74.192999999999998</v>
      </c>
      <c r="K170" s="153"/>
      <c r="L170" s="154"/>
      <c r="M170" s="155" t="s">
        <v>1</v>
      </c>
      <c r="N170" s="156" t="s">
        <v>42</v>
      </c>
      <c r="O170" s="143">
        <v>0</v>
      </c>
      <c r="P170" s="143">
        <f t="shared" si="21"/>
        <v>0</v>
      </c>
      <c r="Q170" s="143">
        <v>2E-3</v>
      </c>
      <c r="R170" s="143">
        <f t="shared" si="22"/>
        <v>2.4478000000000003E-2</v>
      </c>
      <c r="S170" s="143">
        <v>0</v>
      </c>
      <c r="T170" s="144">
        <f t="shared" si="23"/>
        <v>0</v>
      </c>
      <c r="AR170" s="145" t="s">
        <v>321</v>
      </c>
      <c r="AT170" s="145" t="s">
        <v>225</v>
      </c>
      <c r="AU170" s="145" t="s">
        <v>89</v>
      </c>
      <c r="AY170" s="13" t="s">
        <v>191</v>
      </c>
      <c r="BE170" s="146">
        <f t="shared" si="24"/>
        <v>0</v>
      </c>
      <c r="BF170" s="146">
        <f t="shared" si="25"/>
        <v>74.192999999999998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3" t="s">
        <v>89</v>
      </c>
      <c r="BK170" s="147">
        <f t="shared" si="29"/>
        <v>74.192999999999998</v>
      </c>
      <c r="BL170" s="13" t="s">
        <v>256</v>
      </c>
      <c r="BM170" s="145" t="s">
        <v>598</v>
      </c>
    </row>
    <row r="171" spans="2:65" s="1" customFormat="1" ht="30" customHeight="1">
      <c r="B171" s="25"/>
      <c r="C171" s="135" t="s">
        <v>321</v>
      </c>
      <c r="D171" s="135" t="s">
        <v>193</v>
      </c>
      <c r="E171" s="136" t="s">
        <v>412</v>
      </c>
      <c r="F171" s="137" t="s">
        <v>413</v>
      </c>
      <c r="G171" s="138" t="s">
        <v>233</v>
      </c>
      <c r="H171" s="139">
        <v>3.2250000000000001</v>
      </c>
      <c r="I171" s="139">
        <v>4.2850000000000001</v>
      </c>
      <c r="J171" s="139">
        <f t="shared" si="20"/>
        <v>13.819000000000001</v>
      </c>
      <c r="K171" s="140"/>
      <c r="L171" s="25"/>
      <c r="M171" s="141" t="s">
        <v>1</v>
      </c>
      <c r="N171" s="142" t="s">
        <v>42</v>
      </c>
      <c r="O171" s="143">
        <v>0.18</v>
      </c>
      <c r="P171" s="143">
        <f t="shared" si="21"/>
        <v>0.58050000000000002</v>
      </c>
      <c r="Q171" s="143">
        <v>3.0000000000000001E-5</v>
      </c>
      <c r="R171" s="143">
        <f t="shared" si="22"/>
        <v>9.6750000000000007E-5</v>
      </c>
      <c r="S171" s="143">
        <v>0</v>
      </c>
      <c r="T171" s="144">
        <f t="shared" si="23"/>
        <v>0</v>
      </c>
      <c r="AR171" s="145" t="s">
        <v>256</v>
      </c>
      <c r="AT171" s="145" t="s">
        <v>193</v>
      </c>
      <c r="AU171" s="145" t="s">
        <v>89</v>
      </c>
      <c r="AY171" s="13" t="s">
        <v>191</v>
      </c>
      <c r="BE171" s="146">
        <f t="shared" si="24"/>
        <v>0</v>
      </c>
      <c r="BF171" s="146">
        <f t="shared" si="25"/>
        <v>13.819000000000001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3" t="s">
        <v>89</v>
      </c>
      <c r="BK171" s="147">
        <f t="shared" si="29"/>
        <v>13.819000000000001</v>
      </c>
      <c r="BL171" s="13" t="s">
        <v>256</v>
      </c>
      <c r="BM171" s="145" t="s">
        <v>599</v>
      </c>
    </row>
    <row r="172" spans="2:65" s="1" customFormat="1" ht="34.9" customHeight="1">
      <c r="B172" s="25"/>
      <c r="C172" s="148" t="s">
        <v>325</v>
      </c>
      <c r="D172" s="148" t="s">
        <v>225</v>
      </c>
      <c r="E172" s="149" t="s">
        <v>402</v>
      </c>
      <c r="F172" s="150" t="s">
        <v>795</v>
      </c>
      <c r="G172" s="151" t="s">
        <v>233</v>
      </c>
      <c r="H172" s="152">
        <v>3.87</v>
      </c>
      <c r="I172" s="152">
        <v>6.0620000000000003</v>
      </c>
      <c r="J172" s="152">
        <f t="shared" si="20"/>
        <v>23.46</v>
      </c>
      <c r="K172" s="153"/>
      <c r="L172" s="154"/>
      <c r="M172" s="155" t="s">
        <v>1</v>
      </c>
      <c r="N172" s="156" t="s">
        <v>42</v>
      </c>
      <c r="O172" s="143">
        <v>0</v>
      </c>
      <c r="P172" s="143">
        <f t="shared" si="21"/>
        <v>0</v>
      </c>
      <c r="Q172" s="143">
        <v>2E-3</v>
      </c>
      <c r="R172" s="143">
        <f t="shared" si="22"/>
        <v>7.7400000000000004E-3</v>
      </c>
      <c r="S172" s="143">
        <v>0</v>
      </c>
      <c r="T172" s="144">
        <f t="shared" si="23"/>
        <v>0</v>
      </c>
      <c r="AR172" s="145" t="s">
        <v>321</v>
      </c>
      <c r="AT172" s="145" t="s">
        <v>225</v>
      </c>
      <c r="AU172" s="145" t="s">
        <v>89</v>
      </c>
      <c r="AY172" s="13" t="s">
        <v>191</v>
      </c>
      <c r="BE172" s="146">
        <f t="shared" si="24"/>
        <v>0</v>
      </c>
      <c r="BF172" s="146">
        <f t="shared" si="25"/>
        <v>23.46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3" t="s">
        <v>89</v>
      </c>
      <c r="BK172" s="147">
        <f t="shared" si="29"/>
        <v>23.46</v>
      </c>
      <c r="BL172" s="13" t="s">
        <v>256</v>
      </c>
      <c r="BM172" s="145" t="s">
        <v>600</v>
      </c>
    </row>
    <row r="173" spans="2:65" s="1" customFormat="1" ht="34.9" customHeight="1">
      <c r="B173" s="25"/>
      <c r="C173" s="135" t="s">
        <v>329</v>
      </c>
      <c r="D173" s="135" t="s">
        <v>193</v>
      </c>
      <c r="E173" s="136" t="s">
        <v>418</v>
      </c>
      <c r="F173" s="137" t="s">
        <v>419</v>
      </c>
      <c r="G173" s="138" t="s">
        <v>233</v>
      </c>
      <c r="H173" s="139">
        <v>10.643000000000001</v>
      </c>
      <c r="I173" s="139">
        <v>1.855</v>
      </c>
      <c r="J173" s="139">
        <f t="shared" si="20"/>
        <v>19.742999999999999</v>
      </c>
      <c r="K173" s="140"/>
      <c r="L173" s="25"/>
      <c r="M173" s="141" t="s">
        <v>1</v>
      </c>
      <c r="N173" s="142" t="s">
        <v>42</v>
      </c>
      <c r="O173" s="143">
        <v>9.0020000000000003E-2</v>
      </c>
      <c r="P173" s="143">
        <f t="shared" si="21"/>
        <v>0.95808286000000009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AR173" s="145" t="s">
        <v>256</v>
      </c>
      <c r="AT173" s="145" t="s">
        <v>193</v>
      </c>
      <c r="AU173" s="145" t="s">
        <v>89</v>
      </c>
      <c r="AY173" s="13" t="s">
        <v>191</v>
      </c>
      <c r="BE173" s="146">
        <f t="shared" si="24"/>
        <v>0</v>
      </c>
      <c r="BF173" s="146">
        <f t="shared" si="25"/>
        <v>19.742999999999999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3" t="s">
        <v>89</v>
      </c>
      <c r="BK173" s="147">
        <f t="shared" si="29"/>
        <v>19.742999999999999</v>
      </c>
      <c r="BL173" s="13" t="s">
        <v>256</v>
      </c>
      <c r="BM173" s="145" t="s">
        <v>601</v>
      </c>
    </row>
    <row r="174" spans="2:65" s="1" customFormat="1" ht="14.45" customHeight="1">
      <c r="B174" s="25"/>
      <c r="C174" s="148" t="s">
        <v>334</v>
      </c>
      <c r="D174" s="148" t="s">
        <v>225</v>
      </c>
      <c r="E174" s="149" t="s">
        <v>296</v>
      </c>
      <c r="F174" s="150" t="s">
        <v>297</v>
      </c>
      <c r="G174" s="151" t="s">
        <v>233</v>
      </c>
      <c r="H174" s="152">
        <v>12.239000000000001</v>
      </c>
      <c r="I174" s="152">
        <v>1.3240000000000001</v>
      </c>
      <c r="J174" s="152">
        <f t="shared" si="20"/>
        <v>16.204000000000001</v>
      </c>
      <c r="K174" s="153"/>
      <c r="L174" s="154"/>
      <c r="M174" s="155" t="s">
        <v>1</v>
      </c>
      <c r="N174" s="156" t="s">
        <v>42</v>
      </c>
      <c r="O174" s="143">
        <v>0</v>
      </c>
      <c r="P174" s="143">
        <f t="shared" si="21"/>
        <v>0</v>
      </c>
      <c r="Q174" s="143">
        <v>2.9999999999999997E-4</v>
      </c>
      <c r="R174" s="143">
        <f t="shared" si="22"/>
        <v>3.6717E-3</v>
      </c>
      <c r="S174" s="143">
        <v>0</v>
      </c>
      <c r="T174" s="144">
        <f t="shared" si="23"/>
        <v>0</v>
      </c>
      <c r="AR174" s="145" t="s">
        <v>321</v>
      </c>
      <c r="AT174" s="145" t="s">
        <v>225</v>
      </c>
      <c r="AU174" s="145" t="s">
        <v>89</v>
      </c>
      <c r="AY174" s="13" t="s">
        <v>191</v>
      </c>
      <c r="BE174" s="146">
        <f t="shared" si="24"/>
        <v>0</v>
      </c>
      <c r="BF174" s="146">
        <f t="shared" si="25"/>
        <v>16.204000000000001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3" t="s">
        <v>89</v>
      </c>
      <c r="BK174" s="147">
        <f t="shared" si="29"/>
        <v>16.204000000000001</v>
      </c>
      <c r="BL174" s="13" t="s">
        <v>256</v>
      </c>
      <c r="BM174" s="145" t="s">
        <v>602</v>
      </c>
    </row>
    <row r="175" spans="2:65" s="1" customFormat="1" ht="34.9" customHeight="1">
      <c r="B175" s="25"/>
      <c r="C175" s="135" t="s">
        <v>338</v>
      </c>
      <c r="D175" s="135" t="s">
        <v>193</v>
      </c>
      <c r="E175" s="136" t="s">
        <v>430</v>
      </c>
      <c r="F175" s="137" t="s">
        <v>431</v>
      </c>
      <c r="G175" s="138" t="s">
        <v>233</v>
      </c>
      <c r="H175" s="139">
        <v>10.643000000000001</v>
      </c>
      <c r="I175" s="139">
        <v>2.246</v>
      </c>
      <c r="J175" s="139">
        <f t="shared" si="20"/>
        <v>23.904</v>
      </c>
      <c r="K175" s="140"/>
      <c r="L175" s="25"/>
      <c r="M175" s="141" t="s">
        <v>1</v>
      </c>
      <c r="N175" s="142" t="s">
        <v>42</v>
      </c>
      <c r="O175" s="143">
        <v>0.10902000000000001</v>
      </c>
      <c r="P175" s="143">
        <f t="shared" si="21"/>
        <v>1.1602998600000001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256</v>
      </c>
      <c r="AT175" s="145" t="s">
        <v>193</v>
      </c>
      <c r="AU175" s="145" t="s">
        <v>89</v>
      </c>
      <c r="AY175" s="13" t="s">
        <v>191</v>
      </c>
      <c r="BE175" s="146">
        <f t="shared" si="24"/>
        <v>0</v>
      </c>
      <c r="BF175" s="146">
        <f t="shared" si="25"/>
        <v>23.904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3" t="s">
        <v>89</v>
      </c>
      <c r="BK175" s="147">
        <f t="shared" si="29"/>
        <v>23.904</v>
      </c>
      <c r="BL175" s="13" t="s">
        <v>256</v>
      </c>
      <c r="BM175" s="145" t="s">
        <v>603</v>
      </c>
    </row>
    <row r="176" spans="2:65" s="1" customFormat="1" ht="14.45" customHeight="1">
      <c r="B176" s="25"/>
      <c r="C176" s="148" t="s">
        <v>342</v>
      </c>
      <c r="D176" s="148" t="s">
        <v>225</v>
      </c>
      <c r="E176" s="149" t="s">
        <v>296</v>
      </c>
      <c r="F176" s="150" t="s">
        <v>297</v>
      </c>
      <c r="G176" s="151" t="s">
        <v>233</v>
      </c>
      <c r="H176" s="152">
        <v>12.239000000000001</v>
      </c>
      <c r="I176" s="152">
        <v>1.3240000000000001</v>
      </c>
      <c r="J176" s="152">
        <f t="shared" si="20"/>
        <v>16.204000000000001</v>
      </c>
      <c r="K176" s="153"/>
      <c r="L176" s="154"/>
      <c r="M176" s="155" t="s">
        <v>1</v>
      </c>
      <c r="N176" s="156" t="s">
        <v>42</v>
      </c>
      <c r="O176" s="143">
        <v>0</v>
      </c>
      <c r="P176" s="143">
        <f t="shared" si="21"/>
        <v>0</v>
      </c>
      <c r="Q176" s="143">
        <v>2.9999999999999997E-4</v>
      </c>
      <c r="R176" s="143">
        <f t="shared" si="22"/>
        <v>3.6717E-3</v>
      </c>
      <c r="S176" s="143">
        <v>0</v>
      </c>
      <c r="T176" s="144">
        <f t="shared" si="23"/>
        <v>0</v>
      </c>
      <c r="AR176" s="145" t="s">
        <v>321</v>
      </c>
      <c r="AT176" s="145" t="s">
        <v>225</v>
      </c>
      <c r="AU176" s="145" t="s">
        <v>89</v>
      </c>
      <c r="AY176" s="13" t="s">
        <v>191</v>
      </c>
      <c r="BE176" s="146">
        <f t="shared" si="24"/>
        <v>0</v>
      </c>
      <c r="BF176" s="146">
        <f t="shared" si="25"/>
        <v>16.204000000000001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89</v>
      </c>
      <c r="BK176" s="147">
        <f t="shared" si="29"/>
        <v>16.204000000000001</v>
      </c>
      <c r="BL176" s="13" t="s">
        <v>256</v>
      </c>
      <c r="BM176" s="145" t="s">
        <v>604</v>
      </c>
    </row>
    <row r="177" spans="2:65" s="1" customFormat="1" ht="34.9" customHeight="1">
      <c r="B177" s="25"/>
      <c r="C177" s="135" t="s">
        <v>346</v>
      </c>
      <c r="D177" s="135" t="s">
        <v>193</v>
      </c>
      <c r="E177" s="136" t="s">
        <v>440</v>
      </c>
      <c r="F177" s="137" t="s">
        <v>441</v>
      </c>
      <c r="G177" s="138" t="s">
        <v>233</v>
      </c>
      <c r="H177" s="139">
        <v>3.2250000000000001</v>
      </c>
      <c r="I177" s="139">
        <v>3.0720000000000001</v>
      </c>
      <c r="J177" s="139">
        <f t="shared" si="20"/>
        <v>9.907</v>
      </c>
      <c r="K177" s="140"/>
      <c r="L177" s="25"/>
      <c r="M177" s="141" t="s">
        <v>1</v>
      </c>
      <c r="N177" s="142" t="s">
        <v>42</v>
      </c>
      <c r="O177" s="143">
        <v>0.14899999999999999</v>
      </c>
      <c r="P177" s="143">
        <f t="shared" si="21"/>
        <v>0.48052499999999998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256</v>
      </c>
      <c r="AT177" s="145" t="s">
        <v>193</v>
      </c>
      <c r="AU177" s="145" t="s">
        <v>89</v>
      </c>
      <c r="AY177" s="13" t="s">
        <v>191</v>
      </c>
      <c r="BE177" s="146">
        <f t="shared" si="24"/>
        <v>0</v>
      </c>
      <c r="BF177" s="146">
        <f t="shared" si="25"/>
        <v>9.907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3" t="s">
        <v>89</v>
      </c>
      <c r="BK177" s="147">
        <f t="shared" si="29"/>
        <v>9.907</v>
      </c>
      <c r="BL177" s="13" t="s">
        <v>256</v>
      </c>
      <c r="BM177" s="145" t="s">
        <v>605</v>
      </c>
    </row>
    <row r="178" spans="2:65" s="1" customFormat="1" ht="14.45" customHeight="1">
      <c r="B178" s="25"/>
      <c r="C178" s="148" t="s">
        <v>350</v>
      </c>
      <c r="D178" s="148" t="s">
        <v>225</v>
      </c>
      <c r="E178" s="149" t="s">
        <v>296</v>
      </c>
      <c r="F178" s="150" t="s">
        <v>297</v>
      </c>
      <c r="G178" s="151" t="s">
        <v>233</v>
      </c>
      <c r="H178" s="152">
        <v>3.87</v>
      </c>
      <c r="I178" s="152">
        <v>1.3240000000000001</v>
      </c>
      <c r="J178" s="152">
        <f t="shared" si="20"/>
        <v>5.1239999999999997</v>
      </c>
      <c r="K178" s="153"/>
      <c r="L178" s="154"/>
      <c r="M178" s="155" t="s">
        <v>1</v>
      </c>
      <c r="N178" s="156" t="s">
        <v>42</v>
      </c>
      <c r="O178" s="143">
        <v>0</v>
      </c>
      <c r="P178" s="143">
        <f t="shared" si="21"/>
        <v>0</v>
      </c>
      <c r="Q178" s="143">
        <v>2.9999999999999997E-4</v>
      </c>
      <c r="R178" s="143">
        <f t="shared" si="22"/>
        <v>1.1609999999999999E-3</v>
      </c>
      <c r="S178" s="143">
        <v>0</v>
      </c>
      <c r="T178" s="144">
        <f t="shared" si="23"/>
        <v>0</v>
      </c>
      <c r="AR178" s="145" t="s">
        <v>321</v>
      </c>
      <c r="AT178" s="145" t="s">
        <v>225</v>
      </c>
      <c r="AU178" s="145" t="s">
        <v>89</v>
      </c>
      <c r="AY178" s="13" t="s">
        <v>191</v>
      </c>
      <c r="BE178" s="146">
        <f t="shared" si="24"/>
        <v>0</v>
      </c>
      <c r="BF178" s="146">
        <f t="shared" si="25"/>
        <v>5.1239999999999997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3" t="s">
        <v>89</v>
      </c>
      <c r="BK178" s="147">
        <f t="shared" si="29"/>
        <v>5.1239999999999997</v>
      </c>
      <c r="BL178" s="13" t="s">
        <v>256</v>
      </c>
      <c r="BM178" s="145" t="s">
        <v>606</v>
      </c>
    </row>
    <row r="179" spans="2:65" s="1" customFormat="1" ht="34.9" customHeight="1">
      <c r="B179" s="25"/>
      <c r="C179" s="135" t="s">
        <v>355</v>
      </c>
      <c r="D179" s="135" t="s">
        <v>193</v>
      </c>
      <c r="E179" s="136" t="s">
        <v>446</v>
      </c>
      <c r="F179" s="137" t="s">
        <v>447</v>
      </c>
      <c r="G179" s="138" t="s">
        <v>233</v>
      </c>
      <c r="H179" s="139">
        <v>3.2250000000000001</v>
      </c>
      <c r="I179" s="139">
        <v>3.448</v>
      </c>
      <c r="J179" s="139">
        <f t="shared" si="20"/>
        <v>11.12</v>
      </c>
      <c r="K179" s="140"/>
      <c r="L179" s="25"/>
      <c r="M179" s="141" t="s">
        <v>1</v>
      </c>
      <c r="N179" s="142" t="s">
        <v>42</v>
      </c>
      <c r="O179" s="143">
        <v>0.14904000000000001</v>
      </c>
      <c r="P179" s="143">
        <f t="shared" si="21"/>
        <v>0.48065400000000003</v>
      </c>
      <c r="Q179" s="143">
        <v>2.0000000000000002E-5</v>
      </c>
      <c r="R179" s="143">
        <f t="shared" si="22"/>
        <v>6.4500000000000009E-5</v>
      </c>
      <c r="S179" s="143">
        <v>0</v>
      </c>
      <c r="T179" s="144">
        <f t="shared" si="23"/>
        <v>0</v>
      </c>
      <c r="AR179" s="145" t="s">
        <v>256</v>
      </c>
      <c r="AT179" s="145" t="s">
        <v>193</v>
      </c>
      <c r="AU179" s="145" t="s">
        <v>89</v>
      </c>
      <c r="AY179" s="13" t="s">
        <v>191</v>
      </c>
      <c r="BE179" s="146">
        <f t="shared" si="24"/>
        <v>0</v>
      </c>
      <c r="BF179" s="146">
        <f t="shared" si="25"/>
        <v>11.12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3" t="s">
        <v>89</v>
      </c>
      <c r="BK179" s="147">
        <f t="shared" si="29"/>
        <v>11.12</v>
      </c>
      <c r="BL179" s="13" t="s">
        <v>256</v>
      </c>
      <c r="BM179" s="145" t="s">
        <v>607</v>
      </c>
    </row>
    <row r="180" spans="2:65" s="1" customFormat="1" ht="14.45" customHeight="1">
      <c r="B180" s="25"/>
      <c r="C180" s="148" t="s">
        <v>359</v>
      </c>
      <c r="D180" s="148" t="s">
        <v>225</v>
      </c>
      <c r="E180" s="149" t="s">
        <v>296</v>
      </c>
      <c r="F180" s="150" t="s">
        <v>297</v>
      </c>
      <c r="G180" s="151" t="s">
        <v>233</v>
      </c>
      <c r="H180" s="152">
        <v>3.87</v>
      </c>
      <c r="I180" s="152">
        <v>1.3240000000000001</v>
      </c>
      <c r="J180" s="152">
        <f t="shared" si="20"/>
        <v>5.1239999999999997</v>
      </c>
      <c r="K180" s="153"/>
      <c r="L180" s="154"/>
      <c r="M180" s="155" t="s">
        <v>1</v>
      </c>
      <c r="N180" s="156" t="s">
        <v>42</v>
      </c>
      <c r="O180" s="143">
        <v>0</v>
      </c>
      <c r="P180" s="143">
        <f t="shared" si="21"/>
        <v>0</v>
      </c>
      <c r="Q180" s="143">
        <v>2.9999999999999997E-4</v>
      </c>
      <c r="R180" s="143">
        <f t="shared" si="22"/>
        <v>1.1609999999999999E-3</v>
      </c>
      <c r="S180" s="143">
        <v>0</v>
      </c>
      <c r="T180" s="144">
        <f t="shared" si="23"/>
        <v>0</v>
      </c>
      <c r="AR180" s="145" t="s">
        <v>321</v>
      </c>
      <c r="AT180" s="145" t="s">
        <v>225</v>
      </c>
      <c r="AU180" s="145" t="s">
        <v>89</v>
      </c>
      <c r="AY180" s="13" t="s">
        <v>191</v>
      </c>
      <c r="BE180" s="146">
        <f t="shared" si="24"/>
        <v>0</v>
      </c>
      <c r="BF180" s="146">
        <f t="shared" si="25"/>
        <v>5.1239999999999997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3" t="s">
        <v>89</v>
      </c>
      <c r="BK180" s="147">
        <f t="shared" si="29"/>
        <v>5.1239999999999997</v>
      </c>
      <c r="BL180" s="13" t="s">
        <v>256</v>
      </c>
      <c r="BM180" s="145" t="s">
        <v>608</v>
      </c>
    </row>
    <row r="181" spans="2:65" s="1" customFormat="1" ht="22.15" customHeight="1">
      <c r="B181" s="25"/>
      <c r="C181" s="135" t="s">
        <v>363</v>
      </c>
      <c r="D181" s="135" t="s">
        <v>193</v>
      </c>
      <c r="E181" s="136" t="s">
        <v>452</v>
      </c>
      <c r="F181" s="137" t="s">
        <v>453</v>
      </c>
      <c r="G181" s="138" t="s">
        <v>454</v>
      </c>
      <c r="H181" s="139">
        <v>2.6110000000000002</v>
      </c>
      <c r="I181" s="139">
        <v>2.6</v>
      </c>
      <c r="J181" s="139">
        <f t="shared" si="20"/>
        <v>6.7889999999999997</v>
      </c>
      <c r="K181" s="140"/>
      <c r="L181" s="25"/>
      <c r="M181" s="141" t="s">
        <v>1</v>
      </c>
      <c r="N181" s="142" t="s">
        <v>42</v>
      </c>
      <c r="O181" s="143">
        <v>0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256</v>
      </c>
      <c r="AT181" s="145" t="s">
        <v>193</v>
      </c>
      <c r="AU181" s="145" t="s">
        <v>89</v>
      </c>
      <c r="AY181" s="13" t="s">
        <v>191</v>
      </c>
      <c r="BE181" s="146">
        <f t="shared" si="24"/>
        <v>0</v>
      </c>
      <c r="BF181" s="146">
        <f t="shared" si="25"/>
        <v>6.7889999999999997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3" t="s">
        <v>89</v>
      </c>
      <c r="BK181" s="147">
        <f t="shared" si="29"/>
        <v>6.7889999999999997</v>
      </c>
      <c r="BL181" s="13" t="s">
        <v>256</v>
      </c>
      <c r="BM181" s="145" t="s">
        <v>609</v>
      </c>
    </row>
    <row r="182" spans="2:65" s="11" customFormat="1" ht="22.9" customHeight="1">
      <c r="B182" s="124"/>
      <c r="D182" s="125" t="s">
        <v>75</v>
      </c>
      <c r="E182" s="133" t="s">
        <v>490</v>
      </c>
      <c r="F182" s="133" t="s">
        <v>491</v>
      </c>
      <c r="J182" s="134">
        <f>BK182</f>
        <v>2639.81</v>
      </c>
      <c r="L182" s="124"/>
      <c r="M182" s="128"/>
      <c r="P182" s="129">
        <f>SUM(P183:P187)</f>
        <v>67.301580000000001</v>
      </c>
      <c r="R182" s="129">
        <f>SUM(R183:R187)</f>
        <v>0.18156417000000002</v>
      </c>
      <c r="T182" s="130">
        <f>SUM(T183:T187)</f>
        <v>0</v>
      </c>
      <c r="AR182" s="125" t="s">
        <v>89</v>
      </c>
      <c r="AT182" s="131" t="s">
        <v>75</v>
      </c>
      <c r="AU182" s="131" t="s">
        <v>83</v>
      </c>
      <c r="AY182" s="125" t="s">
        <v>191</v>
      </c>
      <c r="BK182" s="132">
        <f>SUM(BK183:BK187)</f>
        <v>2639.81</v>
      </c>
    </row>
    <row r="183" spans="2:65" s="1" customFormat="1" ht="19.899999999999999" customHeight="1">
      <c r="B183" s="25"/>
      <c r="C183" s="135" t="s">
        <v>367</v>
      </c>
      <c r="D183" s="135" t="s">
        <v>193</v>
      </c>
      <c r="E183" s="136" t="s">
        <v>493</v>
      </c>
      <c r="F183" s="137" t="s">
        <v>494</v>
      </c>
      <c r="G183" s="138" t="s">
        <v>233</v>
      </c>
      <c r="H183" s="139">
        <v>22.574999999999999</v>
      </c>
      <c r="I183" s="139">
        <v>13.5</v>
      </c>
      <c r="J183" s="139">
        <f>ROUND(I183*H183,3)</f>
        <v>304.76299999999998</v>
      </c>
      <c r="K183" s="140"/>
      <c r="L183" s="25"/>
      <c r="M183" s="141" t="s">
        <v>1</v>
      </c>
      <c r="N183" s="142" t="s">
        <v>42</v>
      </c>
      <c r="O183" s="143">
        <v>0.34</v>
      </c>
      <c r="P183" s="143">
        <f>O183*H183</f>
        <v>7.6755000000000004</v>
      </c>
      <c r="Q183" s="143">
        <v>1.4300000000000001E-3</v>
      </c>
      <c r="R183" s="143">
        <f>Q183*H183</f>
        <v>3.2282249999999998E-2</v>
      </c>
      <c r="S183" s="143">
        <v>0</v>
      </c>
      <c r="T183" s="144">
        <f>S183*H183</f>
        <v>0</v>
      </c>
      <c r="AR183" s="145" t="s">
        <v>256</v>
      </c>
      <c r="AT183" s="145" t="s">
        <v>193</v>
      </c>
      <c r="AU183" s="145" t="s">
        <v>89</v>
      </c>
      <c r="AY183" s="13" t="s">
        <v>191</v>
      </c>
      <c r="BE183" s="146">
        <f>IF(N183="základná",J183,0)</f>
        <v>0</v>
      </c>
      <c r="BF183" s="146">
        <f>IF(N183="znížená",J183,0)</f>
        <v>304.76299999999998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3" t="s">
        <v>89</v>
      </c>
      <c r="BK183" s="147">
        <f>ROUND(I183*H183,3)</f>
        <v>304.76299999999998</v>
      </c>
      <c r="BL183" s="13" t="s">
        <v>256</v>
      </c>
      <c r="BM183" s="145" t="s">
        <v>610</v>
      </c>
    </row>
    <row r="184" spans="2:65" s="1" customFormat="1" ht="14.45" customHeight="1">
      <c r="B184" s="25"/>
      <c r="C184" s="148" t="s">
        <v>371</v>
      </c>
      <c r="D184" s="148" t="s">
        <v>225</v>
      </c>
      <c r="E184" s="149" t="s">
        <v>497</v>
      </c>
      <c r="F184" s="150" t="s">
        <v>498</v>
      </c>
      <c r="G184" s="151" t="s">
        <v>233</v>
      </c>
      <c r="H184" s="152">
        <v>24.155000000000001</v>
      </c>
      <c r="I184" s="152">
        <v>20</v>
      </c>
      <c r="J184" s="152">
        <f>ROUND(I184*H184,3)</f>
        <v>483.1</v>
      </c>
      <c r="K184" s="153"/>
      <c r="L184" s="154"/>
      <c r="M184" s="155" t="s">
        <v>1</v>
      </c>
      <c r="N184" s="156" t="s">
        <v>42</v>
      </c>
      <c r="O184" s="143">
        <v>0</v>
      </c>
      <c r="P184" s="143">
        <f>O184*H184</f>
        <v>0</v>
      </c>
      <c r="Q184" s="143">
        <v>5.7600000000000004E-3</v>
      </c>
      <c r="R184" s="143">
        <f>Q184*H184</f>
        <v>0.13913280000000003</v>
      </c>
      <c r="S184" s="143">
        <v>0</v>
      </c>
      <c r="T184" s="144">
        <f>S184*H184</f>
        <v>0</v>
      </c>
      <c r="AR184" s="145" t="s">
        <v>321</v>
      </c>
      <c r="AT184" s="145" t="s">
        <v>225</v>
      </c>
      <c r="AU184" s="145" t="s">
        <v>89</v>
      </c>
      <c r="AY184" s="13" t="s">
        <v>191</v>
      </c>
      <c r="BE184" s="146">
        <f>IF(N184="základná",J184,0)</f>
        <v>0</v>
      </c>
      <c r="BF184" s="146">
        <f>IF(N184="znížená",J184,0)</f>
        <v>483.1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3" t="s">
        <v>89</v>
      </c>
      <c r="BK184" s="147">
        <f>ROUND(I184*H184,3)</f>
        <v>483.1</v>
      </c>
      <c r="BL184" s="13" t="s">
        <v>256</v>
      </c>
      <c r="BM184" s="145" t="s">
        <v>611</v>
      </c>
    </row>
    <row r="185" spans="2:65" s="1" customFormat="1" ht="22.15" customHeight="1">
      <c r="B185" s="25"/>
      <c r="C185" s="135" t="s">
        <v>375</v>
      </c>
      <c r="D185" s="135" t="s">
        <v>193</v>
      </c>
      <c r="E185" s="136" t="s">
        <v>612</v>
      </c>
      <c r="F185" s="137" t="s">
        <v>613</v>
      </c>
      <c r="G185" s="138" t="s">
        <v>484</v>
      </c>
      <c r="H185" s="139">
        <v>22</v>
      </c>
      <c r="I185" s="139">
        <v>12</v>
      </c>
      <c r="J185" s="139">
        <f>ROUND(I185*H185,3)</f>
        <v>264</v>
      </c>
      <c r="K185" s="140"/>
      <c r="L185" s="25"/>
      <c r="M185" s="141" t="s">
        <v>1</v>
      </c>
      <c r="N185" s="142" t="s">
        <v>42</v>
      </c>
      <c r="O185" s="143">
        <v>0.70499999999999996</v>
      </c>
      <c r="P185" s="143">
        <f>O185*H185</f>
        <v>15.51</v>
      </c>
      <c r="Q185" s="143">
        <v>1.2E-4</v>
      </c>
      <c r="R185" s="143">
        <f>Q185*H185</f>
        <v>2.64E-3</v>
      </c>
      <c r="S185" s="143">
        <v>0</v>
      </c>
      <c r="T185" s="144">
        <f>S185*H185</f>
        <v>0</v>
      </c>
      <c r="AR185" s="145" t="s">
        <v>256</v>
      </c>
      <c r="AT185" s="145" t="s">
        <v>193</v>
      </c>
      <c r="AU185" s="145" t="s">
        <v>89</v>
      </c>
      <c r="AY185" s="13" t="s">
        <v>191</v>
      </c>
      <c r="BE185" s="146">
        <f>IF(N185="základná",J185,0)</f>
        <v>0</v>
      </c>
      <c r="BF185" s="146">
        <f>IF(N185="znížená",J185,0)</f>
        <v>264</v>
      </c>
      <c r="BG185" s="146">
        <f>IF(N185="zákl. prenesená",J185,0)</f>
        <v>0</v>
      </c>
      <c r="BH185" s="146">
        <f>IF(N185="zníž. prenesená",J185,0)</f>
        <v>0</v>
      </c>
      <c r="BI185" s="146">
        <f>IF(N185="nulová",J185,0)</f>
        <v>0</v>
      </c>
      <c r="BJ185" s="13" t="s">
        <v>89</v>
      </c>
      <c r="BK185" s="147">
        <f>ROUND(I185*H185,3)</f>
        <v>264</v>
      </c>
      <c r="BL185" s="13" t="s">
        <v>256</v>
      </c>
      <c r="BM185" s="145" t="s">
        <v>804</v>
      </c>
    </row>
    <row r="186" spans="2:65" s="1" customFormat="1" ht="22.15" customHeight="1">
      <c r="B186" s="25"/>
      <c r="C186" s="135" t="s">
        <v>379</v>
      </c>
      <c r="D186" s="135" t="s">
        <v>193</v>
      </c>
      <c r="E186" s="136" t="s">
        <v>615</v>
      </c>
      <c r="F186" s="137" t="s">
        <v>616</v>
      </c>
      <c r="G186" s="138" t="s">
        <v>233</v>
      </c>
      <c r="H186" s="139">
        <v>62.576000000000001</v>
      </c>
      <c r="I186" s="139">
        <v>25</v>
      </c>
      <c r="J186" s="139">
        <f>ROUND(I186*H186,3)</f>
        <v>1564.4</v>
      </c>
      <c r="K186" s="140"/>
      <c r="L186" s="25"/>
      <c r="M186" s="141" t="s">
        <v>1</v>
      </c>
      <c r="N186" s="142" t="s">
        <v>42</v>
      </c>
      <c r="O186" s="143">
        <v>0.70499999999999996</v>
      </c>
      <c r="P186" s="143">
        <f>O186*H186</f>
        <v>44.116079999999997</v>
      </c>
      <c r="Q186" s="143">
        <v>1.2E-4</v>
      </c>
      <c r="R186" s="143">
        <f>Q186*H186</f>
        <v>7.5091200000000002E-3</v>
      </c>
      <c r="S186" s="143">
        <v>0</v>
      </c>
      <c r="T186" s="144">
        <f>S186*H186</f>
        <v>0</v>
      </c>
      <c r="AR186" s="145" t="s">
        <v>256</v>
      </c>
      <c r="AT186" s="145" t="s">
        <v>193</v>
      </c>
      <c r="AU186" s="145" t="s">
        <v>89</v>
      </c>
      <c r="AY186" s="13" t="s">
        <v>191</v>
      </c>
      <c r="BE186" s="146">
        <f>IF(N186="základná",J186,0)</f>
        <v>0</v>
      </c>
      <c r="BF186" s="146">
        <f>IF(N186="znížená",J186,0)</f>
        <v>1564.4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3" t="s">
        <v>89</v>
      </c>
      <c r="BK186" s="147">
        <f>ROUND(I186*H186,3)</f>
        <v>1564.4</v>
      </c>
      <c r="BL186" s="13" t="s">
        <v>256</v>
      </c>
      <c r="BM186" s="145" t="s">
        <v>617</v>
      </c>
    </row>
    <row r="187" spans="2:65" s="1" customFormat="1" ht="22.15" customHeight="1">
      <c r="B187" s="25"/>
      <c r="C187" s="135" t="s">
        <v>383</v>
      </c>
      <c r="D187" s="135" t="s">
        <v>193</v>
      </c>
      <c r="E187" s="136" t="s">
        <v>537</v>
      </c>
      <c r="F187" s="137" t="s">
        <v>538</v>
      </c>
      <c r="G187" s="138" t="s">
        <v>454</v>
      </c>
      <c r="H187" s="139">
        <v>26.163</v>
      </c>
      <c r="I187" s="139">
        <v>0.9</v>
      </c>
      <c r="J187" s="139">
        <f>ROUND(I187*H187,3)</f>
        <v>23.547000000000001</v>
      </c>
      <c r="K187" s="140"/>
      <c r="L187" s="25"/>
      <c r="M187" s="141" t="s">
        <v>1</v>
      </c>
      <c r="N187" s="142" t="s">
        <v>42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256</v>
      </c>
      <c r="AT187" s="145" t="s">
        <v>193</v>
      </c>
      <c r="AU187" s="145" t="s">
        <v>89</v>
      </c>
      <c r="AY187" s="13" t="s">
        <v>191</v>
      </c>
      <c r="BE187" s="146">
        <f>IF(N187="základná",J187,0)</f>
        <v>0</v>
      </c>
      <c r="BF187" s="146">
        <f>IF(N187="znížená",J187,0)</f>
        <v>23.547000000000001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3" t="s">
        <v>89</v>
      </c>
      <c r="BK187" s="147">
        <f>ROUND(I187*H187,3)</f>
        <v>23.547000000000001</v>
      </c>
      <c r="BL187" s="13" t="s">
        <v>256</v>
      </c>
      <c r="BM187" s="145" t="s">
        <v>618</v>
      </c>
    </row>
    <row r="188" spans="2:65" s="11" customFormat="1" ht="25.9" customHeight="1">
      <c r="B188" s="124"/>
      <c r="D188" s="125" t="s">
        <v>75</v>
      </c>
      <c r="E188" s="126" t="s">
        <v>225</v>
      </c>
      <c r="F188" s="126" t="s">
        <v>540</v>
      </c>
      <c r="J188" s="127">
        <f>BK188</f>
        <v>4910.5</v>
      </c>
      <c r="L188" s="124"/>
      <c r="M188" s="128"/>
      <c r="P188" s="129">
        <f>P189</f>
        <v>0</v>
      </c>
      <c r="R188" s="129">
        <f>R189</f>
        <v>0</v>
      </c>
      <c r="T188" s="130">
        <f>T189</f>
        <v>0</v>
      </c>
      <c r="AR188" s="125" t="s">
        <v>125</v>
      </c>
      <c r="AT188" s="131" t="s">
        <v>75</v>
      </c>
      <c r="AU188" s="131" t="s">
        <v>76</v>
      </c>
      <c r="AY188" s="125" t="s">
        <v>191</v>
      </c>
      <c r="BK188" s="132">
        <f>BK189</f>
        <v>4910.5</v>
      </c>
    </row>
    <row r="189" spans="2:65" s="11" customFormat="1" ht="22.9" customHeight="1">
      <c r="B189" s="124"/>
      <c r="D189" s="125" t="s">
        <v>75</v>
      </c>
      <c r="E189" s="133" t="s">
        <v>541</v>
      </c>
      <c r="F189" s="133" t="s">
        <v>542</v>
      </c>
      <c r="J189" s="134">
        <f>BK189</f>
        <v>4910.5</v>
      </c>
      <c r="L189" s="124"/>
      <c r="M189" s="128"/>
      <c r="P189" s="129">
        <f>P190</f>
        <v>0</v>
      </c>
      <c r="R189" s="129">
        <f>R190</f>
        <v>0</v>
      </c>
      <c r="T189" s="130">
        <f>T190</f>
        <v>0</v>
      </c>
      <c r="AR189" s="125" t="s">
        <v>125</v>
      </c>
      <c r="AT189" s="131" t="s">
        <v>75</v>
      </c>
      <c r="AU189" s="131" t="s">
        <v>83</v>
      </c>
      <c r="AY189" s="125" t="s">
        <v>191</v>
      </c>
      <c r="BK189" s="132">
        <f>BK190</f>
        <v>4910.5</v>
      </c>
    </row>
    <row r="190" spans="2:65" s="1" customFormat="1" ht="14.45" customHeight="1">
      <c r="B190" s="25"/>
      <c r="C190" s="135" t="s">
        <v>389</v>
      </c>
      <c r="D190" s="135" t="s">
        <v>193</v>
      </c>
      <c r="E190" s="136" t="s">
        <v>544</v>
      </c>
      <c r="F190" s="137" t="s">
        <v>619</v>
      </c>
      <c r="G190" s="138" t="s">
        <v>546</v>
      </c>
      <c r="H190" s="139">
        <v>805</v>
      </c>
      <c r="I190" s="139">
        <v>6.1</v>
      </c>
      <c r="J190" s="139">
        <f>ROUND(I190*H190,3)</f>
        <v>4910.5</v>
      </c>
      <c r="K190" s="140"/>
      <c r="L190" s="25"/>
      <c r="M190" s="157" t="s">
        <v>1</v>
      </c>
      <c r="N190" s="158" t="s">
        <v>42</v>
      </c>
      <c r="O190" s="159">
        <v>0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45" t="s">
        <v>443</v>
      </c>
      <c r="AT190" s="145" t="s">
        <v>193</v>
      </c>
      <c r="AU190" s="145" t="s">
        <v>89</v>
      </c>
      <c r="AY190" s="13" t="s">
        <v>191</v>
      </c>
      <c r="BE190" s="146">
        <f>IF(N190="základná",J190,0)</f>
        <v>0</v>
      </c>
      <c r="BF190" s="146">
        <f>IF(N190="znížená",J190,0)</f>
        <v>4910.5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3" t="s">
        <v>89</v>
      </c>
      <c r="BK190" s="147">
        <f>ROUND(I190*H190,3)</f>
        <v>4910.5</v>
      </c>
      <c r="BL190" s="13" t="s">
        <v>443</v>
      </c>
      <c r="BM190" s="145" t="s">
        <v>620</v>
      </c>
    </row>
    <row r="191" spans="2:65" s="1" customFormat="1" ht="6.95" customHeight="1">
      <c r="B191" s="39"/>
      <c r="C191" s="40"/>
      <c r="D191" s="40"/>
      <c r="E191" s="40"/>
      <c r="F191" s="40"/>
      <c r="G191" s="40"/>
      <c r="H191" s="40"/>
      <c r="I191" s="40"/>
      <c r="J191" s="40"/>
      <c r="K191" s="40"/>
      <c r="L191" s="25"/>
    </row>
  </sheetData>
  <sheetProtection algorithmName="SHA-512" hashValue="QPNZqUUO68QerrzyKc5sSXAiPK9PMCZzpPHzdABfxMvrVhZHyXWMH9mBA7dlUhSPcOHqVv14elv32VgjCGLf/w==" saltValue="C5CUJH8bFt5VNejIPIUaGxqqh6Y+T1ip4IIp8w8EYIbUMAoTyRe4chdlLqfY818TZZK2fEP1Fu+3hCY43yme+w==" spinCount="100000" sheet="1" objects="1" scenarios="1" formatColumns="0" formatRows="0" autoFilter="0"/>
  <autoFilter ref="C130:K190" xr:uid="{00000000-0009-0000-0000-000007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M159"/>
  <sheetViews>
    <sheetView showGridLines="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1" spans="2:46" ht="11.25"/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5" customHeight="1">
      <c r="B4" s="16"/>
      <c r="D4" s="17" t="s">
        <v>152</v>
      </c>
      <c r="L4" s="16"/>
      <c r="M4" s="87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4.45" customHeight="1">
      <c r="B7" s="16"/>
      <c r="E7" s="204" t="str">
        <f>'Rekapitulácia stavby'!K6</f>
        <v>Rekonštrukcia  farmy ošípaných Malá Belá - Zmena č.1</v>
      </c>
      <c r="F7" s="205"/>
      <c r="G7" s="205"/>
      <c r="H7" s="205"/>
      <c r="L7" s="16"/>
    </row>
    <row r="8" spans="2:46" ht="12" customHeight="1">
      <c r="B8" s="16"/>
      <c r="D8" s="22" t="s">
        <v>153</v>
      </c>
      <c r="L8" s="16"/>
    </row>
    <row r="9" spans="2:46" s="1" customFormat="1" ht="14.45" customHeight="1">
      <c r="B9" s="25"/>
      <c r="E9" s="204" t="s">
        <v>789</v>
      </c>
      <c r="F9" s="203"/>
      <c r="G9" s="203"/>
      <c r="H9" s="203"/>
      <c r="L9" s="25"/>
    </row>
    <row r="10" spans="2:46" s="1" customFormat="1" ht="12" customHeight="1">
      <c r="B10" s="25"/>
      <c r="D10" s="22" t="s">
        <v>155</v>
      </c>
      <c r="L10" s="25"/>
    </row>
    <row r="11" spans="2:46" s="1" customFormat="1" ht="15.6" customHeight="1">
      <c r="B11" s="25"/>
      <c r="E11" s="171" t="s">
        <v>805</v>
      </c>
      <c r="F11" s="203"/>
      <c r="G11" s="203"/>
      <c r="H11" s="203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7" t="str">
        <f>'Rekapitulácia stavby'!AN8</f>
        <v>22. 3. 2022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22</v>
      </c>
      <c r="L16" s="25"/>
    </row>
    <row r="17" spans="2:12" s="1" customFormat="1" ht="18" customHeight="1">
      <c r="B17" s="25"/>
      <c r="E17" s="20" t="s">
        <v>23</v>
      </c>
      <c r="I17" s="22" t="s">
        <v>24</v>
      </c>
      <c r="J17" s="20" t="s">
        <v>25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97" t="str">
        <f>'Rekapitulácia stavby'!E14</f>
        <v xml:space="preserve"> </v>
      </c>
      <c r="F20" s="197"/>
      <c r="G20" s="197"/>
      <c r="H20" s="197"/>
      <c r="I20" s="22" t="s">
        <v>24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21</v>
      </c>
      <c r="J22" s="20" t="s">
        <v>29</v>
      </c>
      <c r="L22" s="25"/>
    </row>
    <row r="23" spans="2:12" s="1" customFormat="1" ht="18" customHeight="1">
      <c r="B23" s="25"/>
      <c r="E23" s="20" t="s">
        <v>30</v>
      </c>
      <c r="I23" s="22" t="s">
        <v>24</v>
      </c>
      <c r="J23" s="20" t="s">
        <v>31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34</v>
      </c>
      <c r="I25" s="22" t="s">
        <v>21</v>
      </c>
      <c r="J25" s="20" t="str">
        <f>IF('Rekapitulácia stavby'!AN19="","",'Rekapitulácia stavby'!AN19)</f>
        <v/>
      </c>
      <c r="L25" s="25"/>
    </row>
    <row r="26" spans="2:12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24</v>
      </c>
      <c r="J26" s="20" t="str">
        <f>IF('Rekapitulácia stavby'!AN20="","",'Rekapitulácia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35</v>
      </c>
      <c r="L28" s="25"/>
    </row>
    <row r="29" spans="2:12" s="7" customFormat="1" ht="14.45" customHeight="1">
      <c r="B29" s="88"/>
      <c r="E29" s="199" t="s">
        <v>1</v>
      </c>
      <c r="F29" s="199"/>
      <c r="G29" s="199"/>
      <c r="H29" s="199"/>
      <c r="L29" s="88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8"/>
      <c r="E31" s="48"/>
      <c r="F31" s="48"/>
      <c r="G31" s="48"/>
      <c r="H31" s="48"/>
      <c r="I31" s="48"/>
      <c r="J31" s="48"/>
      <c r="K31" s="48"/>
      <c r="L31" s="25"/>
    </row>
    <row r="32" spans="2:12" s="1" customFormat="1" ht="25.35" customHeight="1">
      <c r="B32" s="25"/>
      <c r="D32" s="89" t="s">
        <v>36</v>
      </c>
      <c r="J32" s="60">
        <f>ROUND(J126, 2)</f>
        <v>23033.85</v>
      </c>
      <c r="L32" s="25"/>
    </row>
    <row r="33" spans="2:12" s="1" customFormat="1" ht="6.95" customHeight="1">
      <c r="B33" s="25"/>
      <c r="D33" s="48"/>
      <c r="E33" s="48"/>
      <c r="F33" s="48"/>
      <c r="G33" s="48"/>
      <c r="H33" s="48"/>
      <c r="I33" s="48"/>
      <c r="J33" s="48"/>
      <c r="K33" s="48"/>
      <c r="L33" s="25"/>
    </row>
    <row r="34" spans="2:12" s="1" customFormat="1" ht="14.45" customHeight="1">
      <c r="B34" s="25"/>
      <c r="F34" s="90" t="s">
        <v>38</v>
      </c>
      <c r="I34" s="90" t="s">
        <v>37</v>
      </c>
      <c r="J34" s="90" t="s">
        <v>39</v>
      </c>
      <c r="L34" s="25"/>
    </row>
    <row r="35" spans="2:12" s="1" customFormat="1" ht="14.45" customHeight="1">
      <c r="B35" s="25"/>
      <c r="D35" s="91" t="s">
        <v>40</v>
      </c>
      <c r="E35" s="29" t="s">
        <v>41</v>
      </c>
      <c r="F35" s="92">
        <f>ROUND((SUM(BE126:BE158)),  2)</f>
        <v>0</v>
      </c>
      <c r="G35" s="93"/>
      <c r="H35" s="93"/>
      <c r="I35" s="94">
        <v>0.2</v>
      </c>
      <c r="J35" s="92">
        <f>ROUND(((SUM(BE126:BE158))*I35),  2)</f>
        <v>0</v>
      </c>
      <c r="L35" s="25"/>
    </row>
    <row r="36" spans="2:12" s="1" customFormat="1" ht="14.45" customHeight="1">
      <c r="B36" s="25"/>
      <c r="E36" s="29" t="s">
        <v>42</v>
      </c>
      <c r="F36" s="80">
        <f>ROUND((SUM(BF126:BF158)),  2)</f>
        <v>23033.85</v>
      </c>
      <c r="I36" s="95">
        <v>0.2</v>
      </c>
      <c r="J36" s="80">
        <f>ROUND(((SUM(BF126:BF158))*I36),  2)</f>
        <v>4606.7700000000004</v>
      </c>
      <c r="L36" s="25"/>
    </row>
    <row r="37" spans="2:12" s="1" customFormat="1" ht="14.45" hidden="1" customHeight="1">
      <c r="B37" s="25"/>
      <c r="E37" s="22" t="s">
        <v>43</v>
      </c>
      <c r="F37" s="80">
        <f>ROUND((SUM(BG126:BG158)),  2)</f>
        <v>0</v>
      </c>
      <c r="I37" s="95">
        <v>0.2</v>
      </c>
      <c r="J37" s="80">
        <f>0</f>
        <v>0</v>
      </c>
      <c r="L37" s="25"/>
    </row>
    <row r="38" spans="2:12" s="1" customFormat="1" ht="14.45" hidden="1" customHeight="1">
      <c r="B38" s="25"/>
      <c r="E38" s="22" t="s">
        <v>44</v>
      </c>
      <c r="F38" s="80">
        <f>ROUND((SUM(BH126:BH158)),  2)</f>
        <v>0</v>
      </c>
      <c r="I38" s="95">
        <v>0.2</v>
      </c>
      <c r="J38" s="80">
        <f>0</f>
        <v>0</v>
      </c>
      <c r="L38" s="25"/>
    </row>
    <row r="39" spans="2:12" s="1" customFormat="1" ht="14.45" hidden="1" customHeight="1">
      <c r="B39" s="25"/>
      <c r="E39" s="29" t="s">
        <v>45</v>
      </c>
      <c r="F39" s="92">
        <f>ROUND((SUM(BI126:BI158)),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46</v>
      </c>
      <c r="E41" s="51"/>
      <c r="F41" s="51"/>
      <c r="G41" s="98" t="s">
        <v>47</v>
      </c>
      <c r="H41" s="99" t="s">
        <v>48</v>
      </c>
      <c r="I41" s="51"/>
      <c r="J41" s="100">
        <f>SUM(J32:J39)</f>
        <v>27640.62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8" t="s">
        <v>51</v>
      </c>
      <c r="E61" s="27"/>
      <c r="F61" s="102" t="s">
        <v>52</v>
      </c>
      <c r="G61" s="38" t="s">
        <v>51</v>
      </c>
      <c r="H61" s="27"/>
      <c r="I61" s="27"/>
      <c r="J61" s="103" t="s">
        <v>52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8" t="s">
        <v>51</v>
      </c>
      <c r="E76" s="27"/>
      <c r="F76" s="102" t="s">
        <v>52</v>
      </c>
      <c r="G76" s="38" t="s">
        <v>51</v>
      </c>
      <c r="H76" s="27"/>
      <c r="I76" s="27"/>
      <c r="J76" s="103" t="s">
        <v>52</v>
      </c>
      <c r="K76" s="27"/>
      <c r="L76" s="25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5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5"/>
    </row>
    <row r="82" spans="2:12" s="1" customFormat="1" ht="24.95" customHeight="1">
      <c r="B82" s="25"/>
      <c r="C82" s="17" t="s">
        <v>157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4.45" customHeight="1">
      <c r="B85" s="25"/>
      <c r="E85" s="204" t="str">
        <f>E7</f>
        <v>Rekonštrukcia  farmy ošípaných Malá Belá - Zmena č.1</v>
      </c>
      <c r="F85" s="205"/>
      <c r="G85" s="205"/>
      <c r="H85" s="205"/>
      <c r="L85" s="25"/>
    </row>
    <row r="86" spans="2:12" ht="12" customHeight="1">
      <c r="B86" s="16"/>
      <c r="C86" s="22" t="s">
        <v>153</v>
      </c>
      <c r="L86" s="16"/>
    </row>
    <row r="87" spans="2:12" s="1" customFormat="1" ht="14.45" customHeight="1">
      <c r="B87" s="25"/>
      <c r="E87" s="204" t="s">
        <v>789</v>
      </c>
      <c r="F87" s="203"/>
      <c r="G87" s="203"/>
      <c r="H87" s="203"/>
      <c r="L87" s="25"/>
    </row>
    <row r="88" spans="2:12" s="1" customFormat="1" ht="12" customHeight="1">
      <c r="B88" s="25"/>
      <c r="C88" s="22" t="s">
        <v>155</v>
      </c>
      <c r="L88" s="25"/>
    </row>
    <row r="89" spans="2:12" s="1" customFormat="1" ht="15.6" customHeight="1">
      <c r="B89" s="25"/>
      <c r="E89" s="171" t="str">
        <f>E11</f>
        <v>1371-2-3 - Zdravotechnika</v>
      </c>
      <c r="F89" s="203"/>
      <c r="G89" s="203"/>
      <c r="H89" s="203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>Malá Belá,k.ú.Okoč, p.č.2781/1,2785/1,2787/1</v>
      </c>
      <c r="I91" s="22" t="s">
        <v>18</v>
      </c>
      <c r="J91" s="47" t="str">
        <f>IF(J14="","",J14)</f>
        <v>22. 3. 2022</v>
      </c>
      <c r="L91" s="25"/>
    </row>
    <row r="92" spans="2:12" s="1" customFormat="1" ht="6.95" customHeight="1">
      <c r="B92" s="25"/>
      <c r="L92" s="25"/>
    </row>
    <row r="93" spans="2:12" s="1" customFormat="1" ht="26.45" customHeight="1">
      <c r="B93" s="25"/>
      <c r="C93" s="22" t="s">
        <v>20</v>
      </c>
      <c r="F93" s="20" t="str">
        <f>E17</f>
        <v>Poľnohospodárske družstvo Kútniky, Kútniky č.640</v>
      </c>
      <c r="I93" s="22" t="s">
        <v>28</v>
      </c>
      <c r="J93" s="23" t="str">
        <f>E23</f>
        <v>BUING  s.r.o. , Veľký Meder, Tichá 5</v>
      </c>
      <c r="L93" s="25"/>
    </row>
    <row r="94" spans="2:12" s="1" customFormat="1" ht="15.6" customHeight="1">
      <c r="B94" s="25"/>
      <c r="C94" s="22" t="s">
        <v>26</v>
      </c>
      <c r="F94" s="20" t="str">
        <f>IF(E20="","",E20)</f>
        <v xml:space="preserve"> </v>
      </c>
      <c r="I94" s="22" t="s">
        <v>34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158</v>
      </c>
      <c r="D96" s="96"/>
      <c r="E96" s="96"/>
      <c r="F96" s="96"/>
      <c r="G96" s="96"/>
      <c r="H96" s="96"/>
      <c r="I96" s="96"/>
      <c r="J96" s="105" t="s">
        <v>159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160</v>
      </c>
      <c r="J98" s="60">
        <f>J126</f>
        <v>23033.846999999998</v>
      </c>
      <c r="L98" s="25"/>
      <c r="AU98" s="13" t="s">
        <v>161</v>
      </c>
    </row>
    <row r="99" spans="2:47" s="8" customFormat="1" ht="24.95" customHeight="1">
      <c r="B99" s="107"/>
      <c r="D99" s="108" t="s">
        <v>162</v>
      </c>
      <c r="E99" s="109"/>
      <c r="F99" s="109"/>
      <c r="G99" s="109"/>
      <c r="H99" s="109"/>
      <c r="I99" s="109"/>
      <c r="J99" s="110">
        <f>J127</f>
        <v>2056.2490000000003</v>
      </c>
      <c r="L99" s="107"/>
    </row>
    <row r="100" spans="2:47" s="9" customFormat="1" ht="19.899999999999999" customHeight="1">
      <c r="B100" s="111"/>
      <c r="D100" s="112" t="s">
        <v>622</v>
      </c>
      <c r="E100" s="113"/>
      <c r="F100" s="113"/>
      <c r="G100" s="113"/>
      <c r="H100" s="113"/>
      <c r="I100" s="113"/>
      <c r="J100" s="114">
        <f>J128</f>
        <v>2056.2490000000003</v>
      </c>
      <c r="L100" s="111"/>
    </row>
    <row r="101" spans="2:47" s="8" customFormat="1" ht="24.95" customHeight="1">
      <c r="B101" s="107"/>
      <c r="D101" s="108" t="s">
        <v>170</v>
      </c>
      <c r="E101" s="109"/>
      <c r="F101" s="109"/>
      <c r="G101" s="109"/>
      <c r="H101" s="109"/>
      <c r="I101" s="109"/>
      <c r="J101" s="110">
        <f>J132</f>
        <v>20977.597999999998</v>
      </c>
      <c r="L101" s="107"/>
    </row>
    <row r="102" spans="2:47" s="9" customFormat="1" ht="19.899999999999999" customHeight="1">
      <c r="B102" s="111"/>
      <c r="D102" s="112" t="s">
        <v>623</v>
      </c>
      <c r="E102" s="113"/>
      <c r="F102" s="113"/>
      <c r="G102" s="113"/>
      <c r="H102" s="113"/>
      <c r="I102" s="113"/>
      <c r="J102" s="114">
        <f>J133</f>
        <v>292.58499999999998</v>
      </c>
      <c r="L102" s="111"/>
    </row>
    <row r="103" spans="2:47" s="9" customFormat="1" ht="19.899999999999999" customHeight="1">
      <c r="B103" s="111"/>
      <c r="D103" s="112" t="s">
        <v>624</v>
      </c>
      <c r="E103" s="113"/>
      <c r="F103" s="113"/>
      <c r="G103" s="113"/>
      <c r="H103" s="113"/>
      <c r="I103" s="113"/>
      <c r="J103" s="114">
        <f>J137</f>
        <v>18512.378999999997</v>
      </c>
      <c r="L103" s="111"/>
    </row>
    <row r="104" spans="2:47" s="9" customFormat="1" ht="19.899999999999999" customHeight="1">
      <c r="B104" s="111"/>
      <c r="D104" s="112" t="s">
        <v>625</v>
      </c>
      <c r="E104" s="113"/>
      <c r="F104" s="113"/>
      <c r="G104" s="113"/>
      <c r="H104" s="113"/>
      <c r="I104" s="113"/>
      <c r="J104" s="114">
        <f>J145</f>
        <v>2172.634</v>
      </c>
      <c r="L104" s="111"/>
    </row>
    <row r="105" spans="2:47" s="1" customFormat="1" ht="21.75" customHeight="1">
      <c r="B105" s="25"/>
      <c r="L105" s="25"/>
    </row>
    <row r="106" spans="2:47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10" spans="2:47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5"/>
    </row>
    <row r="111" spans="2:47" s="1" customFormat="1" ht="24.95" customHeight="1">
      <c r="B111" s="25"/>
      <c r="C111" s="17" t="s">
        <v>177</v>
      </c>
      <c r="L111" s="25"/>
    </row>
    <row r="112" spans="2:47" s="1" customFormat="1" ht="6.95" customHeight="1">
      <c r="B112" s="25"/>
      <c r="L112" s="25"/>
    </row>
    <row r="113" spans="2:63" s="1" customFormat="1" ht="12" customHeight="1">
      <c r="B113" s="25"/>
      <c r="C113" s="22" t="s">
        <v>12</v>
      </c>
      <c r="L113" s="25"/>
    </row>
    <row r="114" spans="2:63" s="1" customFormat="1" ht="14.45" customHeight="1">
      <c r="B114" s="25"/>
      <c r="E114" s="204" t="str">
        <f>E7</f>
        <v>Rekonštrukcia  farmy ošípaných Malá Belá - Zmena č.1</v>
      </c>
      <c r="F114" s="205"/>
      <c r="G114" s="205"/>
      <c r="H114" s="205"/>
      <c r="L114" s="25"/>
    </row>
    <row r="115" spans="2:63" ht="12" customHeight="1">
      <c r="B115" s="16"/>
      <c r="C115" s="22" t="s">
        <v>153</v>
      </c>
      <c r="L115" s="16"/>
    </row>
    <row r="116" spans="2:63" s="1" customFormat="1" ht="14.45" customHeight="1">
      <c r="B116" s="25"/>
      <c r="E116" s="204" t="s">
        <v>789</v>
      </c>
      <c r="F116" s="203"/>
      <c r="G116" s="203"/>
      <c r="H116" s="203"/>
      <c r="L116" s="25"/>
    </row>
    <row r="117" spans="2:63" s="1" customFormat="1" ht="12" customHeight="1">
      <c r="B117" s="25"/>
      <c r="C117" s="22" t="s">
        <v>155</v>
      </c>
      <c r="L117" s="25"/>
    </row>
    <row r="118" spans="2:63" s="1" customFormat="1" ht="15.6" customHeight="1">
      <c r="B118" s="25"/>
      <c r="E118" s="171" t="str">
        <f>E11</f>
        <v>1371-2-3 - Zdravotechnika</v>
      </c>
      <c r="F118" s="203"/>
      <c r="G118" s="203"/>
      <c r="H118" s="20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F14</f>
        <v>Malá Belá,k.ú.Okoč, p.č.2781/1,2785/1,2787/1</v>
      </c>
      <c r="I120" s="22" t="s">
        <v>18</v>
      </c>
      <c r="J120" s="47" t="str">
        <f>IF(J14="","",J14)</f>
        <v>22. 3. 2022</v>
      </c>
      <c r="L120" s="25"/>
    </row>
    <row r="121" spans="2:63" s="1" customFormat="1" ht="6.95" customHeight="1">
      <c r="B121" s="25"/>
      <c r="L121" s="25"/>
    </row>
    <row r="122" spans="2:63" s="1" customFormat="1" ht="26.45" customHeight="1">
      <c r="B122" s="25"/>
      <c r="C122" s="22" t="s">
        <v>20</v>
      </c>
      <c r="F122" s="20" t="str">
        <f>E17</f>
        <v>Poľnohospodárske družstvo Kútniky, Kútniky č.640</v>
      </c>
      <c r="I122" s="22" t="s">
        <v>28</v>
      </c>
      <c r="J122" s="23" t="str">
        <f>E23</f>
        <v>BUING  s.r.o. , Veľký Meder, Tichá 5</v>
      </c>
      <c r="L122" s="25"/>
    </row>
    <row r="123" spans="2:63" s="1" customFormat="1" ht="15.6" customHeight="1">
      <c r="B123" s="25"/>
      <c r="C123" s="22" t="s">
        <v>26</v>
      </c>
      <c r="F123" s="20" t="str">
        <f>IF(E20="","",E20)</f>
        <v xml:space="preserve"> </v>
      </c>
      <c r="I123" s="22" t="s">
        <v>34</v>
      </c>
      <c r="J123" s="23" t="str">
        <f>E26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5"/>
      <c r="C125" s="116" t="s">
        <v>178</v>
      </c>
      <c r="D125" s="117" t="s">
        <v>61</v>
      </c>
      <c r="E125" s="117" t="s">
        <v>57</v>
      </c>
      <c r="F125" s="117" t="s">
        <v>58</v>
      </c>
      <c r="G125" s="117" t="s">
        <v>179</v>
      </c>
      <c r="H125" s="117" t="s">
        <v>180</v>
      </c>
      <c r="I125" s="117" t="s">
        <v>181</v>
      </c>
      <c r="J125" s="118" t="s">
        <v>159</v>
      </c>
      <c r="K125" s="119" t="s">
        <v>182</v>
      </c>
      <c r="L125" s="115"/>
      <c r="M125" s="53" t="s">
        <v>1</v>
      </c>
      <c r="N125" s="54" t="s">
        <v>40</v>
      </c>
      <c r="O125" s="54" t="s">
        <v>183</v>
      </c>
      <c r="P125" s="54" t="s">
        <v>184</v>
      </c>
      <c r="Q125" s="54" t="s">
        <v>185</v>
      </c>
      <c r="R125" s="54" t="s">
        <v>186</v>
      </c>
      <c r="S125" s="54" t="s">
        <v>187</v>
      </c>
      <c r="T125" s="55" t="s">
        <v>188</v>
      </c>
    </row>
    <row r="126" spans="2:63" s="1" customFormat="1" ht="22.9" customHeight="1">
      <c r="B126" s="25"/>
      <c r="C126" s="58" t="s">
        <v>160</v>
      </c>
      <c r="J126" s="120">
        <f>BK126</f>
        <v>23033.846999999998</v>
      </c>
      <c r="L126" s="25"/>
      <c r="M126" s="56"/>
      <c r="N126" s="48"/>
      <c r="O126" s="48"/>
      <c r="P126" s="121">
        <f>P127+P132</f>
        <v>24.307500000000001</v>
      </c>
      <c r="Q126" s="48"/>
      <c r="R126" s="121">
        <f>R127+R132</f>
        <v>0.29500000000000004</v>
      </c>
      <c r="S126" s="48"/>
      <c r="T126" s="122">
        <f>T127+T132</f>
        <v>0</v>
      </c>
      <c r="AT126" s="13" t="s">
        <v>75</v>
      </c>
      <c r="AU126" s="13" t="s">
        <v>161</v>
      </c>
      <c r="BK126" s="123">
        <f>BK127+BK132</f>
        <v>23033.846999999998</v>
      </c>
    </row>
    <row r="127" spans="2:63" s="11" customFormat="1" ht="25.9" customHeight="1">
      <c r="B127" s="124"/>
      <c r="D127" s="125" t="s">
        <v>75</v>
      </c>
      <c r="E127" s="126" t="s">
        <v>189</v>
      </c>
      <c r="F127" s="126" t="s">
        <v>190</v>
      </c>
      <c r="J127" s="127">
        <f>BK127</f>
        <v>2056.2490000000003</v>
      </c>
      <c r="L127" s="124"/>
      <c r="M127" s="128"/>
      <c r="P127" s="129">
        <f>P128</f>
        <v>0</v>
      </c>
      <c r="R127" s="129">
        <f>R128</f>
        <v>0</v>
      </c>
      <c r="T127" s="130">
        <f>T128</f>
        <v>0</v>
      </c>
      <c r="AR127" s="125" t="s">
        <v>83</v>
      </c>
      <c r="AT127" s="131" t="s">
        <v>75</v>
      </c>
      <c r="AU127" s="131" t="s">
        <v>76</v>
      </c>
      <c r="AY127" s="125" t="s">
        <v>191</v>
      </c>
      <c r="BK127" s="132">
        <f>BK128</f>
        <v>2056.2490000000003</v>
      </c>
    </row>
    <row r="128" spans="2:63" s="11" customFormat="1" ht="22.9" customHeight="1">
      <c r="B128" s="124"/>
      <c r="D128" s="125" t="s">
        <v>75</v>
      </c>
      <c r="E128" s="133" t="s">
        <v>220</v>
      </c>
      <c r="F128" s="133" t="s">
        <v>626</v>
      </c>
      <c r="J128" s="134">
        <f>BK128</f>
        <v>2056.2490000000003</v>
      </c>
      <c r="L128" s="124"/>
      <c r="M128" s="128"/>
      <c r="P128" s="129">
        <f>SUM(P129:P131)</f>
        <v>0</v>
      </c>
      <c r="R128" s="129">
        <f>SUM(R129:R131)</f>
        <v>0</v>
      </c>
      <c r="T128" s="130">
        <f>SUM(T129:T131)</f>
        <v>0</v>
      </c>
      <c r="AR128" s="125" t="s">
        <v>83</v>
      </c>
      <c r="AT128" s="131" t="s">
        <v>75</v>
      </c>
      <c r="AU128" s="131" t="s">
        <v>83</v>
      </c>
      <c r="AY128" s="125" t="s">
        <v>191</v>
      </c>
      <c r="BK128" s="132">
        <f>SUM(BK129:BK131)</f>
        <v>2056.2490000000003</v>
      </c>
    </row>
    <row r="129" spans="2:65" s="1" customFormat="1" ht="14.45" customHeight="1">
      <c r="B129" s="25"/>
      <c r="C129" s="135" t="s">
        <v>83</v>
      </c>
      <c r="D129" s="135" t="s">
        <v>193</v>
      </c>
      <c r="E129" s="136" t="s">
        <v>627</v>
      </c>
      <c r="F129" s="137" t="s">
        <v>628</v>
      </c>
      <c r="G129" s="138" t="s">
        <v>484</v>
      </c>
      <c r="H129" s="139">
        <v>1</v>
      </c>
      <c r="I129" s="139">
        <v>253.5</v>
      </c>
      <c r="J129" s="139">
        <f>ROUND(I129*H129,3)</f>
        <v>253.5</v>
      </c>
      <c r="K129" s="140"/>
      <c r="L129" s="25"/>
      <c r="M129" s="141" t="s">
        <v>1</v>
      </c>
      <c r="N129" s="142" t="s">
        <v>42</v>
      </c>
      <c r="O129" s="143">
        <v>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197</v>
      </c>
      <c r="AT129" s="145" t="s">
        <v>193</v>
      </c>
      <c r="AU129" s="145" t="s">
        <v>89</v>
      </c>
      <c r="AY129" s="13" t="s">
        <v>191</v>
      </c>
      <c r="BE129" s="146">
        <f>IF(N129="základná",J129,0)</f>
        <v>0</v>
      </c>
      <c r="BF129" s="146">
        <f>IF(N129="znížená",J129,0)</f>
        <v>253.5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89</v>
      </c>
      <c r="BK129" s="147">
        <f>ROUND(I129*H129,3)</f>
        <v>253.5</v>
      </c>
      <c r="BL129" s="13" t="s">
        <v>197</v>
      </c>
      <c r="BM129" s="145" t="s">
        <v>806</v>
      </c>
    </row>
    <row r="130" spans="2:65" s="1" customFormat="1" ht="22.15" customHeight="1">
      <c r="B130" s="25"/>
      <c r="C130" s="148" t="s">
        <v>89</v>
      </c>
      <c r="D130" s="148" t="s">
        <v>225</v>
      </c>
      <c r="E130" s="149" t="s">
        <v>630</v>
      </c>
      <c r="F130" s="150" t="s">
        <v>631</v>
      </c>
      <c r="G130" s="151" t="s">
        <v>484</v>
      </c>
      <c r="H130" s="152">
        <v>1</v>
      </c>
      <c r="I130" s="152">
        <v>1662.6220000000001</v>
      </c>
      <c r="J130" s="152">
        <f>ROUND(I130*H130,3)</f>
        <v>1662.6220000000001</v>
      </c>
      <c r="K130" s="153"/>
      <c r="L130" s="154"/>
      <c r="M130" s="155" t="s">
        <v>1</v>
      </c>
      <c r="N130" s="156" t="s">
        <v>42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220</v>
      </c>
      <c r="AT130" s="145" t="s">
        <v>225</v>
      </c>
      <c r="AU130" s="145" t="s">
        <v>89</v>
      </c>
      <c r="AY130" s="13" t="s">
        <v>191</v>
      </c>
      <c r="BE130" s="146">
        <f>IF(N130="základná",J130,0)</f>
        <v>0</v>
      </c>
      <c r="BF130" s="146">
        <f>IF(N130="znížená",J130,0)</f>
        <v>1662.6220000000001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89</v>
      </c>
      <c r="BK130" s="147">
        <f>ROUND(I130*H130,3)</f>
        <v>1662.6220000000001</v>
      </c>
      <c r="BL130" s="13" t="s">
        <v>197</v>
      </c>
      <c r="BM130" s="145" t="s">
        <v>807</v>
      </c>
    </row>
    <row r="131" spans="2:65" s="1" customFormat="1" ht="22.15" customHeight="1">
      <c r="B131" s="25"/>
      <c r="C131" s="148" t="s">
        <v>125</v>
      </c>
      <c r="D131" s="148" t="s">
        <v>225</v>
      </c>
      <c r="E131" s="149" t="s">
        <v>633</v>
      </c>
      <c r="F131" s="150" t="s">
        <v>634</v>
      </c>
      <c r="G131" s="151" t="s">
        <v>484</v>
      </c>
      <c r="H131" s="152">
        <v>1</v>
      </c>
      <c r="I131" s="152">
        <v>140.12700000000001</v>
      </c>
      <c r="J131" s="152">
        <f>ROUND(I131*H131,3)</f>
        <v>140.12700000000001</v>
      </c>
      <c r="K131" s="153"/>
      <c r="L131" s="154"/>
      <c r="M131" s="155" t="s">
        <v>1</v>
      </c>
      <c r="N131" s="156" t="s">
        <v>42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220</v>
      </c>
      <c r="AT131" s="145" t="s">
        <v>225</v>
      </c>
      <c r="AU131" s="145" t="s">
        <v>89</v>
      </c>
      <c r="AY131" s="13" t="s">
        <v>191</v>
      </c>
      <c r="BE131" s="146">
        <f>IF(N131="základná",J131,0)</f>
        <v>0</v>
      </c>
      <c r="BF131" s="146">
        <f>IF(N131="znížená",J131,0)</f>
        <v>140.12700000000001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89</v>
      </c>
      <c r="BK131" s="147">
        <f>ROUND(I131*H131,3)</f>
        <v>140.12700000000001</v>
      </c>
      <c r="BL131" s="13" t="s">
        <v>197</v>
      </c>
      <c r="BM131" s="145" t="s">
        <v>808</v>
      </c>
    </row>
    <row r="132" spans="2:65" s="11" customFormat="1" ht="25.9" customHeight="1">
      <c r="B132" s="124"/>
      <c r="D132" s="125" t="s">
        <v>75</v>
      </c>
      <c r="E132" s="126" t="s">
        <v>393</v>
      </c>
      <c r="F132" s="126" t="s">
        <v>394</v>
      </c>
      <c r="J132" s="127">
        <f>BK132</f>
        <v>20977.597999999998</v>
      </c>
      <c r="L132" s="124"/>
      <c r="M132" s="128"/>
      <c r="P132" s="129">
        <f>P133+P137+P145</f>
        <v>24.307500000000001</v>
      </c>
      <c r="R132" s="129">
        <f>R133+R137+R145</f>
        <v>0.29500000000000004</v>
      </c>
      <c r="T132" s="130">
        <f>T133+T137+T145</f>
        <v>0</v>
      </c>
      <c r="AR132" s="125" t="s">
        <v>83</v>
      </c>
      <c r="AT132" s="131" t="s">
        <v>75</v>
      </c>
      <c r="AU132" s="131" t="s">
        <v>76</v>
      </c>
      <c r="AY132" s="125" t="s">
        <v>191</v>
      </c>
      <c r="BK132" s="132">
        <f>BK133+BK137+BK145</f>
        <v>20977.597999999998</v>
      </c>
    </row>
    <row r="133" spans="2:65" s="11" customFormat="1" ht="22.9" customHeight="1">
      <c r="B133" s="124"/>
      <c r="D133" s="125" t="s">
        <v>75</v>
      </c>
      <c r="E133" s="133" t="s">
        <v>636</v>
      </c>
      <c r="F133" s="133" t="s">
        <v>637</v>
      </c>
      <c r="J133" s="134">
        <f>BK133</f>
        <v>292.58499999999998</v>
      </c>
      <c r="L133" s="124"/>
      <c r="M133" s="128"/>
      <c r="P133" s="129">
        <f>SUM(P134:P136)</f>
        <v>0</v>
      </c>
      <c r="R133" s="129">
        <f>SUM(R134:R136)</f>
        <v>0</v>
      </c>
      <c r="T133" s="130">
        <f>SUM(T134:T136)</f>
        <v>0</v>
      </c>
      <c r="AR133" s="125" t="s">
        <v>83</v>
      </c>
      <c r="AT133" s="131" t="s">
        <v>75</v>
      </c>
      <c r="AU133" s="131" t="s">
        <v>83</v>
      </c>
      <c r="AY133" s="125" t="s">
        <v>191</v>
      </c>
      <c r="BK133" s="132">
        <f>SUM(BK134:BK136)</f>
        <v>292.58499999999998</v>
      </c>
    </row>
    <row r="134" spans="2:65" s="1" customFormat="1" ht="19.899999999999999" customHeight="1">
      <c r="B134" s="25"/>
      <c r="C134" s="135" t="s">
        <v>197</v>
      </c>
      <c r="D134" s="135" t="s">
        <v>193</v>
      </c>
      <c r="E134" s="136" t="s">
        <v>638</v>
      </c>
      <c r="F134" s="137" t="s">
        <v>639</v>
      </c>
      <c r="G134" s="138" t="s">
        <v>461</v>
      </c>
      <c r="H134" s="139">
        <v>78</v>
      </c>
      <c r="I134" s="139">
        <v>3.1549999999999998</v>
      </c>
      <c r="J134" s="139">
        <f>ROUND(I134*H134,3)</f>
        <v>246.09</v>
      </c>
      <c r="K134" s="140"/>
      <c r="L134" s="25"/>
      <c r="M134" s="141" t="s">
        <v>1</v>
      </c>
      <c r="N134" s="142" t="s">
        <v>42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197</v>
      </c>
      <c r="AT134" s="145" t="s">
        <v>193</v>
      </c>
      <c r="AU134" s="145" t="s">
        <v>89</v>
      </c>
      <c r="AY134" s="13" t="s">
        <v>191</v>
      </c>
      <c r="BE134" s="146">
        <f>IF(N134="základná",J134,0)</f>
        <v>0</v>
      </c>
      <c r="BF134" s="146">
        <f>IF(N134="znížená",J134,0)</f>
        <v>246.09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89</v>
      </c>
      <c r="BK134" s="147">
        <f>ROUND(I134*H134,3)</f>
        <v>246.09</v>
      </c>
      <c r="BL134" s="13" t="s">
        <v>197</v>
      </c>
      <c r="BM134" s="145" t="s">
        <v>640</v>
      </c>
    </row>
    <row r="135" spans="2:65" s="1" customFormat="1" ht="22.15" customHeight="1">
      <c r="B135" s="25"/>
      <c r="C135" s="148" t="s">
        <v>208</v>
      </c>
      <c r="D135" s="148" t="s">
        <v>225</v>
      </c>
      <c r="E135" s="149" t="s">
        <v>641</v>
      </c>
      <c r="F135" s="150" t="s">
        <v>642</v>
      </c>
      <c r="G135" s="151" t="s">
        <v>461</v>
      </c>
      <c r="H135" s="152">
        <v>78</v>
      </c>
      <c r="I135" s="152">
        <v>0.58599999999999997</v>
      </c>
      <c r="J135" s="152">
        <f>ROUND(I135*H135,3)</f>
        <v>45.707999999999998</v>
      </c>
      <c r="K135" s="153"/>
      <c r="L135" s="154"/>
      <c r="M135" s="155" t="s">
        <v>1</v>
      </c>
      <c r="N135" s="156" t="s">
        <v>42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220</v>
      </c>
      <c r="AT135" s="145" t="s">
        <v>225</v>
      </c>
      <c r="AU135" s="145" t="s">
        <v>89</v>
      </c>
      <c r="AY135" s="13" t="s">
        <v>191</v>
      </c>
      <c r="BE135" s="146">
        <f>IF(N135="základná",J135,0)</f>
        <v>0</v>
      </c>
      <c r="BF135" s="146">
        <f>IF(N135="znížená",J135,0)</f>
        <v>45.707999999999998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89</v>
      </c>
      <c r="BK135" s="147">
        <f>ROUND(I135*H135,3)</f>
        <v>45.707999999999998</v>
      </c>
      <c r="BL135" s="13" t="s">
        <v>197</v>
      </c>
      <c r="BM135" s="145" t="s">
        <v>643</v>
      </c>
    </row>
    <row r="136" spans="2:65" s="1" customFormat="1" ht="22.15" customHeight="1">
      <c r="B136" s="25"/>
      <c r="C136" s="135" t="s">
        <v>212</v>
      </c>
      <c r="D136" s="135" t="s">
        <v>193</v>
      </c>
      <c r="E136" s="136" t="s">
        <v>644</v>
      </c>
      <c r="F136" s="137" t="s">
        <v>645</v>
      </c>
      <c r="G136" s="138" t="s">
        <v>454</v>
      </c>
      <c r="H136" s="139">
        <v>0.60499999999999998</v>
      </c>
      <c r="I136" s="139">
        <v>1.3</v>
      </c>
      <c r="J136" s="139">
        <f>ROUND(I136*H136,3)</f>
        <v>0.78700000000000003</v>
      </c>
      <c r="K136" s="140"/>
      <c r="L136" s="25"/>
      <c r="M136" s="141" t="s">
        <v>1</v>
      </c>
      <c r="N136" s="142" t="s">
        <v>42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197</v>
      </c>
      <c r="AT136" s="145" t="s">
        <v>193</v>
      </c>
      <c r="AU136" s="145" t="s">
        <v>89</v>
      </c>
      <c r="AY136" s="13" t="s">
        <v>191</v>
      </c>
      <c r="BE136" s="146">
        <f>IF(N136="základná",J136,0)</f>
        <v>0</v>
      </c>
      <c r="BF136" s="146">
        <f>IF(N136="znížená",J136,0)</f>
        <v>0.78700000000000003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3" t="s">
        <v>89</v>
      </c>
      <c r="BK136" s="147">
        <f>ROUND(I136*H136,3)</f>
        <v>0.78700000000000003</v>
      </c>
      <c r="BL136" s="13" t="s">
        <v>197</v>
      </c>
      <c r="BM136" s="145" t="s">
        <v>646</v>
      </c>
    </row>
    <row r="137" spans="2:65" s="11" customFormat="1" ht="22.9" customHeight="1">
      <c r="B137" s="124"/>
      <c r="D137" s="125" t="s">
        <v>75</v>
      </c>
      <c r="E137" s="133" t="s">
        <v>647</v>
      </c>
      <c r="F137" s="133" t="s">
        <v>648</v>
      </c>
      <c r="J137" s="134">
        <f>BK137</f>
        <v>18512.378999999997</v>
      </c>
      <c r="L137" s="124"/>
      <c r="M137" s="128"/>
      <c r="P137" s="129">
        <f>SUM(P138:P144)</f>
        <v>0</v>
      </c>
      <c r="R137" s="129">
        <f>SUM(R138:R144)</f>
        <v>0</v>
      </c>
      <c r="T137" s="130">
        <f>SUM(T138:T144)</f>
        <v>0</v>
      </c>
      <c r="AR137" s="125" t="s">
        <v>83</v>
      </c>
      <c r="AT137" s="131" t="s">
        <v>75</v>
      </c>
      <c r="AU137" s="131" t="s">
        <v>83</v>
      </c>
      <c r="AY137" s="125" t="s">
        <v>191</v>
      </c>
      <c r="BK137" s="132">
        <f>SUM(BK138:BK144)</f>
        <v>18512.378999999997</v>
      </c>
    </row>
    <row r="138" spans="2:65" s="1" customFormat="1" ht="19.899999999999999" customHeight="1">
      <c r="B138" s="25"/>
      <c r="C138" s="135" t="s">
        <v>216</v>
      </c>
      <c r="D138" s="135" t="s">
        <v>193</v>
      </c>
      <c r="E138" s="136" t="s">
        <v>649</v>
      </c>
      <c r="F138" s="137" t="s">
        <v>650</v>
      </c>
      <c r="G138" s="138" t="s">
        <v>461</v>
      </c>
      <c r="H138" s="139">
        <v>231</v>
      </c>
      <c r="I138" s="139">
        <v>55.667000000000002</v>
      </c>
      <c r="J138" s="139">
        <f t="shared" ref="J138:J144" si="0">ROUND(I138*H138,3)</f>
        <v>12859.076999999999</v>
      </c>
      <c r="K138" s="140"/>
      <c r="L138" s="25"/>
      <c r="M138" s="141" t="s">
        <v>1</v>
      </c>
      <c r="N138" s="142" t="s">
        <v>42</v>
      </c>
      <c r="O138" s="143">
        <v>0</v>
      </c>
      <c r="P138" s="143">
        <f t="shared" ref="P138:P144" si="1">O138*H138</f>
        <v>0</v>
      </c>
      <c r="Q138" s="143">
        <v>0</v>
      </c>
      <c r="R138" s="143">
        <f t="shared" ref="R138:R144" si="2">Q138*H138</f>
        <v>0</v>
      </c>
      <c r="S138" s="143">
        <v>0</v>
      </c>
      <c r="T138" s="144">
        <f t="shared" ref="T138:T144" si="3">S138*H138</f>
        <v>0</v>
      </c>
      <c r="AR138" s="145" t="s">
        <v>197</v>
      </c>
      <c r="AT138" s="145" t="s">
        <v>193</v>
      </c>
      <c r="AU138" s="145" t="s">
        <v>89</v>
      </c>
      <c r="AY138" s="13" t="s">
        <v>191</v>
      </c>
      <c r="BE138" s="146">
        <f t="shared" ref="BE138:BE144" si="4">IF(N138="základná",J138,0)</f>
        <v>0</v>
      </c>
      <c r="BF138" s="146">
        <f t="shared" ref="BF138:BF144" si="5">IF(N138="znížená",J138,0)</f>
        <v>12859.076999999999</v>
      </c>
      <c r="BG138" s="146">
        <f t="shared" ref="BG138:BG144" si="6">IF(N138="zákl. prenesená",J138,0)</f>
        <v>0</v>
      </c>
      <c r="BH138" s="146">
        <f t="shared" ref="BH138:BH144" si="7">IF(N138="zníž. prenesená",J138,0)</f>
        <v>0</v>
      </c>
      <c r="BI138" s="146">
        <f t="shared" ref="BI138:BI144" si="8">IF(N138="nulová",J138,0)</f>
        <v>0</v>
      </c>
      <c r="BJ138" s="13" t="s">
        <v>89</v>
      </c>
      <c r="BK138" s="147">
        <f t="shared" ref="BK138:BK144" si="9">ROUND(I138*H138,3)</f>
        <v>12859.076999999999</v>
      </c>
      <c r="BL138" s="13" t="s">
        <v>197</v>
      </c>
      <c r="BM138" s="145" t="s">
        <v>651</v>
      </c>
    </row>
    <row r="139" spans="2:65" s="1" customFormat="1" ht="14.45" customHeight="1">
      <c r="B139" s="25"/>
      <c r="C139" s="148" t="s">
        <v>220</v>
      </c>
      <c r="D139" s="148" t="s">
        <v>225</v>
      </c>
      <c r="E139" s="149" t="s">
        <v>652</v>
      </c>
      <c r="F139" s="150" t="s">
        <v>653</v>
      </c>
      <c r="G139" s="151" t="s">
        <v>484</v>
      </c>
      <c r="H139" s="152">
        <v>66</v>
      </c>
      <c r="I139" s="152">
        <v>77.44</v>
      </c>
      <c r="J139" s="152">
        <f t="shared" si="0"/>
        <v>5111.04</v>
      </c>
      <c r="K139" s="153"/>
      <c r="L139" s="154"/>
      <c r="M139" s="155" t="s">
        <v>1</v>
      </c>
      <c r="N139" s="156" t="s">
        <v>42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220</v>
      </c>
      <c r="AT139" s="145" t="s">
        <v>225</v>
      </c>
      <c r="AU139" s="145" t="s">
        <v>89</v>
      </c>
      <c r="AY139" s="13" t="s">
        <v>191</v>
      </c>
      <c r="BE139" s="146">
        <f t="shared" si="4"/>
        <v>0</v>
      </c>
      <c r="BF139" s="146">
        <f t="shared" si="5"/>
        <v>5111.04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89</v>
      </c>
      <c r="BK139" s="147">
        <f t="shared" si="9"/>
        <v>5111.04</v>
      </c>
      <c r="BL139" s="13" t="s">
        <v>197</v>
      </c>
      <c r="BM139" s="145" t="s">
        <v>654</v>
      </c>
    </row>
    <row r="140" spans="2:65" s="1" customFormat="1" ht="22.15" customHeight="1">
      <c r="B140" s="25"/>
      <c r="C140" s="135" t="s">
        <v>224</v>
      </c>
      <c r="D140" s="135" t="s">
        <v>193</v>
      </c>
      <c r="E140" s="136" t="s">
        <v>655</v>
      </c>
      <c r="F140" s="137" t="s">
        <v>656</v>
      </c>
      <c r="G140" s="138" t="s">
        <v>484</v>
      </c>
      <c r="H140" s="139">
        <v>2</v>
      </c>
      <c r="I140" s="139">
        <v>3.0819999999999999</v>
      </c>
      <c r="J140" s="139">
        <f t="shared" si="0"/>
        <v>6.1639999999999997</v>
      </c>
      <c r="K140" s="140"/>
      <c r="L140" s="25"/>
      <c r="M140" s="141" t="s">
        <v>1</v>
      </c>
      <c r="N140" s="142" t="s">
        <v>42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197</v>
      </c>
      <c r="AT140" s="145" t="s">
        <v>193</v>
      </c>
      <c r="AU140" s="145" t="s">
        <v>89</v>
      </c>
      <c r="AY140" s="13" t="s">
        <v>191</v>
      </c>
      <c r="BE140" s="146">
        <f t="shared" si="4"/>
        <v>0</v>
      </c>
      <c r="BF140" s="146">
        <f t="shared" si="5"/>
        <v>6.1639999999999997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89</v>
      </c>
      <c r="BK140" s="147">
        <f t="shared" si="9"/>
        <v>6.1639999999999997</v>
      </c>
      <c r="BL140" s="13" t="s">
        <v>197</v>
      </c>
      <c r="BM140" s="145" t="s">
        <v>657</v>
      </c>
    </row>
    <row r="141" spans="2:65" s="1" customFormat="1" ht="22.15" customHeight="1">
      <c r="B141" s="25"/>
      <c r="C141" s="135" t="s">
        <v>230</v>
      </c>
      <c r="D141" s="135" t="s">
        <v>193</v>
      </c>
      <c r="E141" s="136" t="s">
        <v>658</v>
      </c>
      <c r="F141" s="137" t="s">
        <v>659</v>
      </c>
      <c r="G141" s="138" t="s">
        <v>484</v>
      </c>
      <c r="H141" s="139">
        <v>2</v>
      </c>
      <c r="I141" s="139">
        <v>4.5570000000000004</v>
      </c>
      <c r="J141" s="139">
        <f t="shared" si="0"/>
        <v>9.1140000000000008</v>
      </c>
      <c r="K141" s="140"/>
      <c r="L141" s="25"/>
      <c r="M141" s="141" t="s">
        <v>1</v>
      </c>
      <c r="N141" s="142" t="s">
        <v>42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197</v>
      </c>
      <c r="AT141" s="145" t="s">
        <v>193</v>
      </c>
      <c r="AU141" s="145" t="s">
        <v>89</v>
      </c>
      <c r="AY141" s="13" t="s">
        <v>191</v>
      </c>
      <c r="BE141" s="146">
        <f t="shared" si="4"/>
        <v>0</v>
      </c>
      <c r="BF141" s="146">
        <f t="shared" si="5"/>
        <v>9.1140000000000008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89</v>
      </c>
      <c r="BK141" s="147">
        <f t="shared" si="9"/>
        <v>9.1140000000000008</v>
      </c>
      <c r="BL141" s="13" t="s">
        <v>197</v>
      </c>
      <c r="BM141" s="145" t="s">
        <v>660</v>
      </c>
    </row>
    <row r="142" spans="2:65" s="1" customFormat="1" ht="19.899999999999999" customHeight="1">
      <c r="B142" s="25"/>
      <c r="C142" s="135" t="s">
        <v>235</v>
      </c>
      <c r="D142" s="135" t="s">
        <v>193</v>
      </c>
      <c r="E142" s="136" t="s">
        <v>661</v>
      </c>
      <c r="F142" s="137" t="s">
        <v>662</v>
      </c>
      <c r="G142" s="138" t="s">
        <v>484</v>
      </c>
      <c r="H142" s="139">
        <v>2</v>
      </c>
      <c r="I142" s="139">
        <v>7.5979999999999999</v>
      </c>
      <c r="J142" s="139">
        <f t="shared" si="0"/>
        <v>15.196</v>
      </c>
      <c r="K142" s="140"/>
      <c r="L142" s="25"/>
      <c r="M142" s="141" t="s">
        <v>1</v>
      </c>
      <c r="N142" s="142" t="s">
        <v>42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197</v>
      </c>
      <c r="AT142" s="145" t="s">
        <v>193</v>
      </c>
      <c r="AU142" s="145" t="s">
        <v>89</v>
      </c>
      <c r="AY142" s="13" t="s">
        <v>191</v>
      </c>
      <c r="BE142" s="146">
        <f t="shared" si="4"/>
        <v>0</v>
      </c>
      <c r="BF142" s="146">
        <f t="shared" si="5"/>
        <v>15.196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89</v>
      </c>
      <c r="BK142" s="147">
        <f t="shared" si="9"/>
        <v>15.196</v>
      </c>
      <c r="BL142" s="13" t="s">
        <v>197</v>
      </c>
      <c r="BM142" s="145" t="s">
        <v>663</v>
      </c>
    </row>
    <row r="143" spans="2:65" s="1" customFormat="1" ht="22.15" customHeight="1">
      <c r="B143" s="25"/>
      <c r="C143" s="135" t="s">
        <v>240</v>
      </c>
      <c r="D143" s="135" t="s">
        <v>193</v>
      </c>
      <c r="E143" s="136" t="s">
        <v>664</v>
      </c>
      <c r="F143" s="137" t="s">
        <v>665</v>
      </c>
      <c r="G143" s="138" t="s">
        <v>461</v>
      </c>
      <c r="H143" s="139">
        <v>231</v>
      </c>
      <c r="I143" s="139">
        <v>1.522</v>
      </c>
      <c r="J143" s="139">
        <f t="shared" si="0"/>
        <v>351.58199999999999</v>
      </c>
      <c r="K143" s="140"/>
      <c r="L143" s="25"/>
      <c r="M143" s="141" t="s">
        <v>1</v>
      </c>
      <c r="N143" s="142" t="s">
        <v>42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197</v>
      </c>
      <c r="AT143" s="145" t="s">
        <v>193</v>
      </c>
      <c r="AU143" s="145" t="s">
        <v>89</v>
      </c>
      <c r="AY143" s="13" t="s">
        <v>191</v>
      </c>
      <c r="BE143" s="146">
        <f t="shared" si="4"/>
        <v>0</v>
      </c>
      <c r="BF143" s="146">
        <f t="shared" si="5"/>
        <v>351.58199999999999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89</v>
      </c>
      <c r="BK143" s="147">
        <f t="shared" si="9"/>
        <v>351.58199999999999</v>
      </c>
      <c r="BL143" s="13" t="s">
        <v>197</v>
      </c>
      <c r="BM143" s="145" t="s">
        <v>666</v>
      </c>
    </row>
    <row r="144" spans="2:65" s="1" customFormat="1" ht="22.15" customHeight="1">
      <c r="B144" s="25"/>
      <c r="C144" s="135" t="s">
        <v>244</v>
      </c>
      <c r="D144" s="135" t="s">
        <v>193</v>
      </c>
      <c r="E144" s="136" t="s">
        <v>667</v>
      </c>
      <c r="F144" s="137" t="s">
        <v>668</v>
      </c>
      <c r="G144" s="138" t="s">
        <v>454</v>
      </c>
      <c r="H144" s="139">
        <v>160.20599999999999</v>
      </c>
      <c r="I144" s="139">
        <v>1</v>
      </c>
      <c r="J144" s="139">
        <f t="shared" si="0"/>
        <v>160.20599999999999</v>
      </c>
      <c r="K144" s="140"/>
      <c r="L144" s="25"/>
      <c r="M144" s="141" t="s">
        <v>1</v>
      </c>
      <c r="N144" s="142" t="s">
        <v>42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197</v>
      </c>
      <c r="AT144" s="145" t="s">
        <v>193</v>
      </c>
      <c r="AU144" s="145" t="s">
        <v>89</v>
      </c>
      <c r="AY144" s="13" t="s">
        <v>191</v>
      </c>
      <c r="BE144" s="146">
        <f t="shared" si="4"/>
        <v>0</v>
      </c>
      <c r="BF144" s="146">
        <f t="shared" si="5"/>
        <v>160.20599999999999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89</v>
      </c>
      <c r="BK144" s="147">
        <f t="shared" si="9"/>
        <v>160.20599999999999</v>
      </c>
      <c r="BL144" s="13" t="s">
        <v>197</v>
      </c>
      <c r="BM144" s="145" t="s">
        <v>669</v>
      </c>
    </row>
    <row r="145" spans="2:65" s="11" customFormat="1" ht="22.9" customHeight="1">
      <c r="B145" s="124"/>
      <c r="D145" s="125" t="s">
        <v>75</v>
      </c>
      <c r="E145" s="133" t="s">
        <v>670</v>
      </c>
      <c r="F145" s="133" t="s">
        <v>671</v>
      </c>
      <c r="J145" s="134">
        <f>BK145</f>
        <v>2172.634</v>
      </c>
      <c r="L145" s="124"/>
      <c r="M145" s="128"/>
      <c r="P145" s="129">
        <f>SUM(P146:P158)</f>
        <v>24.307500000000001</v>
      </c>
      <c r="R145" s="129">
        <f>SUM(R146:R158)</f>
        <v>0.29500000000000004</v>
      </c>
      <c r="T145" s="130">
        <f>SUM(T146:T158)</f>
        <v>0</v>
      </c>
      <c r="AR145" s="125" t="s">
        <v>83</v>
      </c>
      <c r="AT145" s="131" t="s">
        <v>75</v>
      </c>
      <c r="AU145" s="131" t="s">
        <v>83</v>
      </c>
      <c r="AY145" s="125" t="s">
        <v>191</v>
      </c>
      <c r="BK145" s="132">
        <f>SUM(BK146:BK158)</f>
        <v>2172.634</v>
      </c>
    </row>
    <row r="146" spans="2:65" s="1" customFormat="1" ht="14.45" customHeight="1">
      <c r="B146" s="25"/>
      <c r="C146" s="135" t="s">
        <v>248</v>
      </c>
      <c r="D146" s="135" t="s">
        <v>193</v>
      </c>
      <c r="E146" s="136" t="s">
        <v>672</v>
      </c>
      <c r="F146" s="137" t="s">
        <v>673</v>
      </c>
      <c r="G146" s="138" t="s">
        <v>461</v>
      </c>
      <c r="H146" s="139">
        <v>18</v>
      </c>
      <c r="I146" s="139">
        <v>7.81</v>
      </c>
      <c r="J146" s="139">
        <f t="shared" ref="J146:J158" si="10">ROUND(I146*H146,3)</f>
        <v>140.58000000000001</v>
      </c>
      <c r="K146" s="140"/>
      <c r="L146" s="25"/>
      <c r="M146" s="141" t="s">
        <v>1</v>
      </c>
      <c r="N146" s="142" t="s">
        <v>42</v>
      </c>
      <c r="O146" s="143">
        <v>0</v>
      </c>
      <c r="P146" s="143">
        <f t="shared" ref="P146:P158" si="11">O146*H146</f>
        <v>0</v>
      </c>
      <c r="Q146" s="143">
        <v>0</v>
      </c>
      <c r="R146" s="143">
        <f t="shared" ref="R146:R158" si="12">Q146*H146</f>
        <v>0</v>
      </c>
      <c r="S146" s="143">
        <v>0</v>
      </c>
      <c r="T146" s="144">
        <f t="shared" ref="T146:T158" si="13">S146*H146</f>
        <v>0</v>
      </c>
      <c r="AR146" s="145" t="s">
        <v>197</v>
      </c>
      <c r="AT146" s="145" t="s">
        <v>193</v>
      </c>
      <c r="AU146" s="145" t="s">
        <v>89</v>
      </c>
      <c r="AY146" s="13" t="s">
        <v>191</v>
      </c>
      <c r="BE146" s="146">
        <f t="shared" ref="BE146:BE158" si="14">IF(N146="základná",J146,0)</f>
        <v>0</v>
      </c>
      <c r="BF146" s="146">
        <f t="shared" ref="BF146:BF158" si="15">IF(N146="znížená",J146,0)</f>
        <v>140.58000000000001</v>
      </c>
      <c r="BG146" s="146">
        <f t="shared" ref="BG146:BG158" si="16">IF(N146="zákl. prenesená",J146,0)</f>
        <v>0</v>
      </c>
      <c r="BH146" s="146">
        <f t="shared" ref="BH146:BH158" si="17">IF(N146="zníž. prenesená",J146,0)</f>
        <v>0</v>
      </c>
      <c r="BI146" s="146">
        <f t="shared" ref="BI146:BI158" si="18">IF(N146="nulová",J146,0)</f>
        <v>0</v>
      </c>
      <c r="BJ146" s="13" t="s">
        <v>89</v>
      </c>
      <c r="BK146" s="147">
        <f t="shared" ref="BK146:BK158" si="19">ROUND(I146*H146,3)</f>
        <v>140.58000000000001</v>
      </c>
      <c r="BL146" s="13" t="s">
        <v>197</v>
      </c>
      <c r="BM146" s="145" t="s">
        <v>674</v>
      </c>
    </row>
    <row r="147" spans="2:65" s="1" customFormat="1" ht="30" customHeight="1">
      <c r="B147" s="25"/>
      <c r="C147" s="135" t="s">
        <v>252</v>
      </c>
      <c r="D147" s="135" t="s">
        <v>193</v>
      </c>
      <c r="E147" s="136" t="s">
        <v>675</v>
      </c>
      <c r="F147" s="137" t="s">
        <v>676</v>
      </c>
      <c r="G147" s="138" t="s">
        <v>461</v>
      </c>
      <c r="H147" s="139">
        <v>60</v>
      </c>
      <c r="I147" s="139">
        <v>15.984</v>
      </c>
      <c r="J147" s="139">
        <f t="shared" si="10"/>
        <v>959.04</v>
      </c>
      <c r="K147" s="140"/>
      <c r="L147" s="25"/>
      <c r="M147" s="141" t="s">
        <v>1</v>
      </c>
      <c r="N147" s="142" t="s">
        <v>42</v>
      </c>
      <c r="O147" s="143">
        <v>0.35804000000000002</v>
      </c>
      <c r="P147" s="143">
        <f t="shared" si="11"/>
        <v>21.482400000000002</v>
      </c>
      <c r="Q147" s="143">
        <v>4.2900000000000004E-3</v>
      </c>
      <c r="R147" s="143">
        <f t="shared" si="12"/>
        <v>0.25740000000000002</v>
      </c>
      <c r="S147" s="143">
        <v>0</v>
      </c>
      <c r="T147" s="144">
        <f t="shared" si="13"/>
        <v>0</v>
      </c>
      <c r="AR147" s="145" t="s">
        <v>197</v>
      </c>
      <c r="AT147" s="145" t="s">
        <v>193</v>
      </c>
      <c r="AU147" s="145" t="s">
        <v>89</v>
      </c>
      <c r="AY147" s="13" t="s">
        <v>191</v>
      </c>
      <c r="BE147" s="146">
        <f t="shared" si="14"/>
        <v>0</v>
      </c>
      <c r="BF147" s="146">
        <f t="shared" si="15"/>
        <v>959.04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89</v>
      </c>
      <c r="BK147" s="147">
        <f t="shared" si="19"/>
        <v>959.04</v>
      </c>
      <c r="BL147" s="13" t="s">
        <v>197</v>
      </c>
      <c r="BM147" s="145" t="s">
        <v>809</v>
      </c>
    </row>
    <row r="148" spans="2:65" s="1" customFormat="1" ht="22.15" customHeight="1">
      <c r="B148" s="25"/>
      <c r="C148" s="135" t="s">
        <v>256</v>
      </c>
      <c r="D148" s="135" t="s">
        <v>193</v>
      </c>
      <c r="E148" s="136" t="s">
        <v>678</v>
      </c>
      <c r="F148" s="137" t="s">
        <v>679</v>
      </c>
      <c r="G148" s="138" t="s">
        <v>484</v>
      </c>
      <c r="H148" s="139">
        <v>2</v>
      </c>
      <c r="I148" s="139">
        <v>7.1459999999999999</v>
      </c>
      <c r="J148" s="139">
        <f t="shared" si="10"/>
        <v>14.292</v>
      </c>
      <c r="K148" s="140"/>
      <c r="L148" s="25"/>
      <c r="M148" s="141" t="s">
        <v>1</v>
      </c>
      <c r="N148" s="142" t="s">
        <v>42</v>
      </c>
      <c r="O148" s="143">
        <v>0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197</v>
      </c>
      <c r="AT148" s="145" t="s">
        <v>193</v>
      </c>
      <c r="AU148" s="145" t="s">
        <v>89</v>
      </c>
      <c r="AY148" s="13" t="s">
        <v>191</v>
      </c>
      <c r="BE148" s="146">
        <f t="shared" si="14"/>
        <v>0</v>
      </c>
      <c r="BF148" s="146">
        <f t="shared" si="15"/>
        <v>14.292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89</v>
      </c>
      <c r="BK148" s="147">
        <f t="shared" si="19"/>
        <v>14.292</v>
      </c>
      <c r="BL148" s="13" t="s">
        <v>197</v>
      </c>
      <c r="BM148" s="145" t="s">
        <v>680</v>
      </c>
    </row>
    <row r="149" spans="2:65" s="1" customFormat="1" ht="19.899999999999999" customHeight="1">
      <c r="B149" s="25"/>
      <c r="C149" s="135" t="s">
        <v>260</v>
      </c>
      <c r="D149" s="135" t="s">
        <v>193</v>
      </c>
      <c r="E149" s="136" t="s">
        <v>681</v>
      </c>
      <c r="F149" s="137" t="s">
        <v>682</v>
      </c>
      <c r="G149" s="138" t="s">
        <v>484</v>
      </c>
      <c r="H149" s="139">
        <v>4</v>
      </c>
      <c r="I149" s="139">
        <v>16.5</v>
      </c>
      <c r="J149" s="139">
        <f t="shared" si="10"/>
        <v>66</v>
      </c>
      <c r="K149" s="140"/>
      <c r="L149" s="25"/>
      <c r="M149" s="141" t="s">
        <v>1</v>
      </c>
      <c r="N149" s="142" t="s">
        <v>42</v>
      </c>
      <c r="O149" s="143">
        <v>0.23610999999999999</v>
      </c>
      <c r="P149" s="143">
        <f t="shared" si="11"/>
        <v>0.94443999999999995</v>
      </c>
      <c r="Q149" s="143">
        <v>2.0000000000000002E-5</v>
      </c>
      <c r="R149" s="143">
        <f t="shared" si="12"/>
        <v>8.0000000000000007E-5</v>
      </c>
      <c r="S149" s="143">
        <v>0</v>
      </c>
      <c r="T149" s="144">
        <f t="shared" si="13"/>
        <v>0</v>
      </c>
      <c r="AR149" s="145" t="s">
        <v>197</v>
      </c>
      <c r="AT149" s="145" t="s">
        <v>193</v>
      </c>
      <c r="AU149" s="145" t="s">
        <v>89</v>
      </c>
      <c r="AY149" s="13" t="s">
        <v>191</v>
      </c>
      <c r="BE149" s="146">
        <f t="shared" si="14"/>
        <v>0</v>
      </c>
      <c r="BF149" s="146">
        <f t="shared" si="15"/>
        <v>66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89</v>
      </c>
      <c r="BK149" s="147">
        <f t="shared" si="19"/>
        <v>66</v>
      </c>
      <c r="BL149" s="13" t="s">
        <v>197</v>
      </c>
      <c r="BM149" s="145" t="s">
        <v>810</v>
      </c>
    </row>
    <row r="150" spans="2:65" s="1" customFormat="1" ht="19.899999999999999" customHeight="1">
      <c r="B150" s="25"/>
      <c r="C150" s="135" t="s">
        <v>264</v>
      </c>
      <c r="D150" s="135" t="s">
        <v>193</v>
      </c>
      <c r="E150" s="136" t="s">
        <v>684</v>
      </c>
      <c r="F150" s="137" t="s">
        <v>685</v>
      </c>
      <c r="G150" s="138" t="s">
        <v>484</v>
      </c>
      <c r="H150" s="139">
        <v>2</v>
      </c>
      <c r="I150" s="139">
        <v>2.4529999999999998</v>
      </c>
      <c r="J150" s="139">
        <f t="shared" si="10"/>
        <v>4.9059999999999997</v>
      </c>
      <c r="K150" s="140"/>
      <c r="L150" s="25"/>
      <c r="M150" s="141" t="s">
        <v>1</v>
      </c>
      <c r="N150" s="142" t="s">
        <v>42</v>
      </c>
      <c r="O150" s="143">
        <v>0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197</v>
      </c>
      <c r="AT150" s="145" t="s">
        <v>193</v>
      </c>
      <c r="AU150" s="145" t="s">
        <v>89</v>
      </c>
      <c r="AY150" s="13" t="s">
        <v>191</v>
      </c>
      <c r="BE150" s="146">
        <f t="shared" si="14"/>
        <v>0</v>
      </c>
      <c r="BF150" s="146">
        <f t="shared" si="15"/>
        <v>4.9059999999999997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89</v>
      </c>
      <c r="BK150" s="147">
        <f t="shared" si="19"/>
        <v>4.9059999999999997</v>
      </c>
      <c r="BL150" s="13" t="s">
        <v>197</v>
      </c>
      <c r="BM150" s="145" t="s">
        <v>686</v>
      </c>
    </row>
    <row r="151" spans="2:65" s="1" customFormat="1" ht="19.899999999999999" customHeight="1">
      <c r="B151" s="25"/>
      <c r="C151" s="148" t="s">
        <v>268</v>
      </c>
      <c r="D151" s="148" t="s">
        <v>225</v>
      </c>
      <c r="E151" s="149" t="s">
        <v>687</v>
      </c>
      <c r="F151" s="150" t="s">
        <v>688</v>
      </c>
      <c r="G151" s="151" t="s">
        <v>484</v>
      </c>
      <c r="H151" s="152">
        <v>2</v>
      </c>
      <c r="I151" s="152">
        <v>9.4269999999999996</v>
      </c>
      <c r="J151" s="152">
        <f t="shared" si="10"/>
        <v>18.853999999999999</v>
      </c>
      <c r="K151" s="153"/>
      <c r="L151" s="154"/>
      <c r="M151" s="155" t="s">
        <v>1</v>
      </c>
      <c r="N151" s="156" t="s">
        <v>42</v>
      </c>
      <c r="O151" s="143">
        <v>0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220</v>
      </c>
      <c r="AT151" s="145" t="s">
        <v>225</v>
      </c>
      <c r="AU151" s="145" t="s">
        <v>89</v>
      </c>
      <c r="AY151" s="13" t="s">
        <v>191</v>
      </c>
      <c r="BE151" s="146">
        <f t="shared" si="14"/>
        <v>0</v>
      </c>
      <c r="BF151" s="146">
        <f t="shared" si="15"/>
        <v>18.853999999999999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89</v>
      </c>
      <c r="BK151" s="147">
        <f t="shared" si="19"/>
        <v>18.853999999999999</v>
      </c>
      <c r="BL151" s="13" t="s">
        <v>197</v>
      </c>
      <c r="BM151" s="145" t="s">
        <v>689</v>
      </c>
    </row>
    <row r="152" spans="2:65" s="1" customFormat="1" ht="19.899999999999999" customHeight="1">
      <c r="B152" s="25"/>
      <c r="C152" s="135" t="s">
        <v>7</v>
      </c>
      <c r="D152" s="135" t="s">
        <v>193</v>
      </c>
      <c r="E152" s="136" t="s">
        <v>690</v>
      </c>
      <c r="F152" s="137" t="s">
        <v>691</v>
      </c>
      <c r="G152" s="138" t="s">
        <v>484</v>
      </c>
      <c r="H152" s="139">
        <v>2</v>
      </c>
      <c r="I152" s="139">
        <v>3.3220000000000001</v>
      </c>
      <c r="J152" s="139">
        <f t="shared" si="10"/>
        <v>6.6440000000000001</v>
      </c>
      <c r="K152" s="140"/>
      <c r="L152" s="25"/>
      <c r="M152" s="141" t="s">
        <v>1</v>
      </c>
      <c r="N152" s="142" t="s">
        <v>42</v>
      </c>
      <c r="O152" s="143">
        <v>0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197</v>
      </c>
      <c r="AT152" s="145" t="s">
        <v>193</v>
      </c>
      <c r="AU152" s="145" t="s">
        <v>89</v>
      </c>
      <c r="AY152" s="13" t="s">
        <v>191</v>
      </c>
      <c r="BE152" s="146">
        <f t="shared" si="14"/>
        <v>0</v>
      </c>
      <c r="BF152" s="146">
        <f t="shared" si="15"/>
        <v>6.6440000000000001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89</v>
      </c>
      <c r="BK152" s="147">
        <f t="shared" si="19"/>
        <v>6.6440000000000001</v>
      </c>
      <c r="BL152" s="13" t="s">
        <v>197</v>
      </c>
      <c r="BM152" s="145" t="s">
        <v>692</v>
      </c>
    </row>
    <row r="153" spans="2:65" s="1" customFormat="1" ht="19.899999999999999" customHeight="1">
      <c r="B153" s="25"/>
      <c r="C153" s="148" t="s">
        <v>275</v>
      </c>
      <c r="D153" s="148" t="s">
        <v>225</v>
      </c>
      <c r="E153" s="149" t="s">
        <v>693</v>
      </c>
      <c r="F153" s="150" t="s">
        <v>694</v>
      </c>
      <c r="G153" s="151" t="s">
        <v>484</v>
      </c>
      <c r="H153" s="152">
        <v>2</v>
      </c>
      <c r="I153" s="152">
        <v>23.276</v>
      </c>
      <c r="J153" s="152">
        <f t="shared" si="10"/>
        <v>46.552</v>
      </c>
      <c r="K153" s="153"/>
      <c r="L153" s="154"/>
      <c r="M153" s="155" t="s">
        <v>1</v>
      </c>
      <c r="N153" s="156" t="s">
        <v>42</v>
      </c>
      <c r="O153" s="143">
        <v>0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220</v>
      </c>
      <c r="AT153" s="145" t="s">
        <v>225</v>
      </c>
      <c r="AU153" s="145" t="s">
        <v>89</v>
      </c>
      <c r="AY153" s="13" t="s">
        <v>191</v>
      </c>
      <c r="BE153" s="146">
        <f t="shared" si="14"/>
        <v>0</v>
      </c>
      <c r="BF153" s="146">
        <f t="shared" si="15"/>
        <v>46.552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89</v>
      </c>
      <c r="BK153" s="147">
        <f t="shared" si="19"/>
        <v>46.552</v>
      </c>
      <c r="BL153" s="13" t="s">
        <v>197</v>
      </c>
      <c r="BM153" s="145" t="s">
        <v>695</v>
      </c>
    </row>
    <row r="154" spans="2:65" s="1" customFormat="1" ht="22.15" customHeight="1">
      <c r="B154" s="25"/>
      <c r="C154" s="135" t="s">
        <v>279</v>
      </c>
      <c r="D154" s="135" t="s">
        <v>193</v>
      </c>
      <c r="E154" s="136" t="s">
        <v>696</v>
      </c>
      <c r="F154" s="137" t="s">
        <v>697</v>
      </c>
      <c r="G154" s="138" t="s">
        <v>698</v>
      </c>
      <c r="H154" s="139">
        <v>2</v>
      </c>
      <c r="I154" s="139">
        <v>16.175999999999998</v>
      </c>
      <c r="J154" s="139">
        <f t="shared" si="10"/>
        <v>32.351999999999997</v>
      </c>
      <c r="K154" s="140"/>
      <c r="L154" s="25"/>
      <c r="M154" s="141" t="s">
        <v>1</v>
      </c>
      <c r="N154" s="142" t="s">
        <v>42</v>
      </c>
      <c r="O154" s="143">
        <v>0.94033</v>
      </c>
      <c r="P154" s="143">
        <f t="shared" si="11"/>
        <v>1.88066</v>
      </c>
      <c r="Q154" s="143">
        <v>2.5999999999999998E-4</v>
      </c>
      <c r="R154" s="143">
        <f t="shared" si="12"/>
        <v>5.1999999999999995E-4</v>
      </c>
      <c r="S154" s="143">
        <v>0</v>
      </c>
      <c r="T154" s="144">
        <f t="shared" si="13"/>
        <v>0</v>
      </c>
      <c r="AR154" s="145" t="s">
        <v>197</v>
      </c>
      <c r="AT154" s="145" t="s">
        <v>193</v>
      </c>
      <c r="AU154" s="145" t="s">
        <v>89</v>
      </c>
      <c r="AY154" s="13" t="s">
        <v>191</v>
      </c>
      <c r="BE154" s="146">
        <f t="shared" si="14"/>
        <v>0</v>
      </c>
      <c r="BF154" s="146">
        <f t="shared" si="15"/>
        <v>32.351999999999997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89</v>
      </c>
      <c r="BK154" s="147">
        <f t="shared" si="19"/>
        <v>32.351999999999997</v>
      </c>
      <c r="BL154" s="13" t="s">
        <v>197</v>
      </c>
      <c r="BM154" s="145" t="s">
        <v>811</v>
      </c>
    </row>
    <row r="155" spans="2:65" s="1" customFormat="1" ht="19.899999999999999" customHeight="1">
      <c r="B155" s="25"/>
      <c r="C155" s="148" t="s">
        <v>283</v>
      </c>
      <c r="D155" s="148" t="s">
        <v>225</v>
      </c>
      <c r="E155" s="149" t="s">
        <v>700</v>
      </c>
      <c r="F155" s="150" t="s">
        <v>701</v>
      </c>
      <c r="G155" s="151" t="s">
        <v>484</v>
      </c>
      <c r="H155" s="152">
        <v>2</v>
      </c>
      <c r="I155" s="152">
        <v>344.01900000000001</v>
      </c>
      <c r="J155" s="152">
        <f t="shared" si="10"/>
        <v>688.03800000000001</v>
      </c>
      <c r="K155" s="153"/>
      <c r="L155" s="154"/>
      <c r="M155" s="155" t="s">
        <v>1</v>
      </c>
      <c r="N155" s="156" t="s">
        <v>42</v>
      </c>
      <c r="O155" s="143">
        <v>0</v>
      </c>
      <c r="P155" s="143">
        <f t="shared" si="11"/>
        <v>0</v>
      </c>
      <c r="Q155" s="143">
        <v>1.8499999999999999E-2</v>
      </c>
      <c r="R155" s="143">
        <f t="shared" si="12"/>
        <v>3.6999999999999998E-2</v>
      </c>
      <c r="S155" s="143">
        <v>0</v>
      </c>
      <c r="T155" s="144">
        <f t="shared" si="13"/>
        <v>0</v>
      </c>
      <c r="AR155" s="145" t="s">
        <v>220</v>
      </c>
      <c r="AT155" s="145" t="s">
        <v>225</v>
      </c>
      <c r="AU155" s="145" t="s">
        <v>89</v>
      </c>
      <c r="AY155" s="13" t="s">
        <v>191</v>
      </c>
      <c r="BE155" s="146">
        <f t="shared" si="14"/>
        <v>0</v>
      </c>
      <c r="BF155" s="146">
        <f t="shared" si="15"/>
        <v>688.03800000000001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89</v>
      </c>
      <c r="BK155" s="147">
        <f t="shared" si="19"/>
        <v>688.03800000000001</v>
      </c>
      <c r="BL155" s="13" t="s">
        <v>197</v>
      </c>
      <c r="BM155" s="145" t="s">
        <v>812</v>
      </c>
    </row>
    <row r="156" spans="2:65" s="1" customFormat="1" ht="14.45" customHeight="1">
      <c r="B156" s="25"/>
      <c r="C156" s="135" t="s">
        <v>287</v>
      </c>
      <c r="D156" s="135" t="s">
        <v>193</v>
      </c>
      <c r="E156" s="136" t="s">
        <v>703</v>
      </c>
      <c r="F156" s="137" t="s">
        <v>704</v>
      </c>
      <c r="G156" s="138" t="s">
        <v>461</v>
      </c>
      <c r="H156" s="139">
        <v>78</v>
      </c>
      <c r="I156" s="139">
        <v>1.353</v>
      </c>
      <c r="J156" s="139">
        <f t="shared" si="10"/>
        <v>105.53400000000001</v>
      </c>
      <c r="K156" s="140"/>
      <c r="L156" s="25"/>
      <c r="M156" s="141" t="s">
        <v>1</v>
      </c>
      <c r="N156" s="142" t="s">
        <v>42</v>
      </c>
      <c r="O156" s="143">
        <v>0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197</v>
      </c>
      <c r="AT156" s="145" t="s">
        <v>193</v>
      </c>
      <c r="AU156" s="145" t="s">
        <v>89</v>
      </c>
      <c r="AY156" s="13" t="s">
        <v>191</v>
      </c>
      <c r="BE156" s="146">
        <f t="shared" si="14"/>
        <v>0</v>
      </c>
      <c r="BF156" s="146">
        <f t="shared" si="15"/>
        <v>105.53400000000001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89</v>
      </c>
      <c r="BK156" s="147">
        <f t="shared" si="19"/>
        <v>105.53400000000001</v>
      </c>
      <c r="BL156" s="13" t="s">
        <v>197</v>
      </c>
      <c r="BM156" s="145" t="s">
        <v>705</v>
      </c>
    </row>
    <row r="157" spans="2:65" s="1" customFormat="1" ht="22.15" customHeight="1">
      <c r="B157" s="25"/>
      <c r="C157" s="135" t="s">
        <v>291</v>
      </c>
      <c r="D157" s="135" t="s">
        <v>193</v>
      </c>
      <c r="E157" s="136" t="s">
        <v>706</v>
      </c>
      <c r="F157" s="137" t="s">
        <v>707</v>
      </c>
      <c r="G157" s="138" t="s">
        <v>461</v>
      </c>
      <c r="H157" s="139">
        <v>78</v>
      </c>
      <c r="I157" s="139">
        <v>1.1299999999999999</v>
      </c>
      <c r="J157" s="139">
        <f t="shared" si="10"/>
        <v>88.14</v>
      </c>
      <c r="K157" s="140"/>
      <c r="L157" s="25"/>
      <c r="M157" s="141" t="s">
        <v>1</v>
      </c>
      <c r="N157" s="142" t="s">
        <v>42</v>
      </c>
      <c r="O157" s="143">
        <v>0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197</v>
      </c>
      <c r="AT157" s="145" t="s">
        <v>193</v>
      </c>
      <c r="AU157" s="145" t="s">
        <v>89</v>
      </c>
      <c r="AY157" s="13" t="s">
        <v>191</v>
      </c>
      <c r="BE157" s="146">
        <f t="shared" si="14"/>
        <v>0</v>
      </c>
      <c r="BF157" s="146">
        <f t="shared" si="15"/>
        <v>88.14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89</v>
      </c>
      <c r="BK157" s="147">
        <f t="shared" si="19"/>
        <v>88.14</v>
      </c>
      <c r="BL157" s="13" t="s">
        <v>197</v>
      </c>
      <c r="BM157" s="145" t="s">
        <v>708</v>
      </c>
    </row>
    <row r="158" spans="2:65" s="1" customFormat="1" ht="22.15" customHeight="1">
      <c r="B158" s="25"/>
      <c r="C158" s="135" t="s">
        <v>295</v>
      </c>
      <c r="D158" s="135" t="s">
        <v>193</v>
      </c>
      <c r="E158" s="136" t="s">
        <v>709</v>
      </c>
      <c r="F158" s="137" t="s">
        <v>710</v>
      </c>
      <c r="G158" s="138" t="s">
        <v>454</v>
      </c>
      <c r="H158" s="139">
        <v>2.4319999999999999</v>
      </c>
      <c r="I158" s="139">
        <v>0.7</v>
      </c>
      <c r="J158" s="139">
        <f t="shared" si="10"/>
        <v>1.702</v>
      </c>
      <c r="K158" s="140"/>
      <c r="L158" s="25"/>
      <c r="M158" s="157" t="s">
        <v>1</v>
      </c>
      <c r="N158" s="158" t="s">
        <v>42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AR158" s="145" t="s">
        <v>197</v>
      </c>
      <c r="AT158" s="145" t="s">
        <v>193</v>
      </c>
      <c r="AU158" s="145" t="s">
        <v>89</v>
      </c>
      <c r="AY158" s="13" t="s">
        <v>191</v>
      </c>
      <c r="BE158" s="146">
        <f t="shared" si="14"/>
        <v>0</v>
      </c>
      <c r="BF158" s="146">
        <f t="shared" si="15"/>
        <v>1.702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89</v>
      </c>
      <c r="BK158" s="147">
        <f t="shared" si="19"/>
        <v>1.702</v>
      </c>
      <c r="BL158" s="13" t="s">
        <v>197</v>
      </c>
      <c r="BM158" s="145" t="s">
        <v>711</v>
      </c>
    </row>
    <row r="159" spans="2:65" s="1" customFormat="1" ht="6.95" customHeight="1">
      <c r="B159" s="39"/>
      <c r="C159" s="40"/>
      <c r="D159" s="40"/>
      <c r="E159" s="40"/>
      <c r="F159" s="40"/>
      <c r="G159" s="40"/>
      <c r="H159" s="40"/>
      <c r="I159" s="40"/>
      <c r="J159" s="40"/>
      <c r="K159" s="40"/>
      <c r="L159" s="25"/>
    </row>
  </sheetData>
  <sheetProtection algorithmName="SHA-512" hashValue="cbYANp/FUR7PFNcR+lZTChVm2uxjUUm+vAejZ0hNRxVkJ6Q63dWyOhCssznr35VFTLLWCBUZCWRJr/Up6kIKgg==" saltValue="vOtZmy9gxWJAyKlb7zEwUoy5Ia1Ea178RThI2wFW5w7gJnKDRf6hg5cOYodU70q33GOAjYWvDnCKfyFU79UHkA==" spinCount="100000" sheet="1" objects="1" scenarios="1" formatColumns="0" formatRows="0" autoFilter="0"/>
  <autoFilter ref="C125:K158" xr:uid="{00000000-0009-0000-0000-000008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Marika-PC\Marika</dc:creator>
  <cp:keywords/>
  <dc:description/>
  <cp:lastModifiedBy>Mónika Bagyánszky</cp:lastModifiedBy>
  <cp:revision/>
  <dcterms:created xsi:type="dcterms:W3CDTF">2022-05-02T11:34:27Z</dcterms:created>
  <dcterms:modified xsi:type="dcterms:W3CDTF">2023-05-29T10:27:37Z</dcterms:modified>
  <cp:category/>
  <cp:contentStatus/>
</cp:coreProperties>
</file>